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6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<sst xmlns="http://schemas.openxmlformats.org/spreadsheetml/2006/main" count="4190" uniqueCount="973">
  <si>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</si>
  <si>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</si>
  <si>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</si>
  <si>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</si>
  <si>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</si>
  <si>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</si>
  <si>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</si>
  <si>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</si>
  <si>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</si>
  <si>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</si>
  <si>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</si>
  <si>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</si>
  <si>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</si>
  <si>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</si>
  <si>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</si>
  <si>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</si>
  <si>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</si>
  <si>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</si>
  <si>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</si>
  <si>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</si>
  <si>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</si>
  <si>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</si>
  <si>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</si>
  <si>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</si>
  <si>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</si>
  <si>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</si>
  <si>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</si>
  <si>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</si>
  <si>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</si>
  <si>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</si>
  <si>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</si>
  <si>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</si>
  <si>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</si>
  <si>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</si>
  <si>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</si>
  <si>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</si>
  <si>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</si>
  <si>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</si>
  <si>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</si>
  <si>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</si>
  <si>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</si>
  <si>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</si>
  <si>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</si>
  <si>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</si>
  <si>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</si>
  <si>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</si>
  <si>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</si>
  <si>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</si>
  <si>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</si>
  <si>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</si>
  <si>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</si>
  <si>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</si>
  <si>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</si>
  <si>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</si>
  <si>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</si>
  <si>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</si>
  <si>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</si>
  <si>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</si>
  <si>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</si>
  <si>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</si>
  <si>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</si>
  <si>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</si>
  <si>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</si>
  <si>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</si>
  <si>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</si>
  <si>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</si>
  <si>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</si>
  <si>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</si>
  <si>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</si>
  <si>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</si>
  <si>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</si>
  <si>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</si>
  <si>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</si>
  <si>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</si>
  <si>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</si>
  <si>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</si>
  <si>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</si>
  <si>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</si>
  <si>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</si>
  <si>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</si>
  <si>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</si>
  <si>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</si>
  <si>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</si>
  <si>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</si>
  <si>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</si>
  <si>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</si>
  <si>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</si>
  <si>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</si>
  <si>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</si>
  <si>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</si>
  <si>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</si>
  <si>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</si>
  <si>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</si>
  <si>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</si>
  <si>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</si>
  <si>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</si>
  <si>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</si>
  <si>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</si>
  <si>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</si>
  <si>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</si>
  <si>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</si>
  <si>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</si>
  <si>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</si>
  <si>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</si>
  <si>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</si>
  <si>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</si>
  <si>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</si>
  <si>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</si>
  <si>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</si>
  <si>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</si>
  <si>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</si>
  <si>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</si>
  <si>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</si>
  <si>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</si>
  <si>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</si>
  <si>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</si>
  <si>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</si>
  <si>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</si>
  <si>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</si>
  <si>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</si>
  <si>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</si>
  <si>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</si>
  <si>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</si>
  <si>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</si>
  <si>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</si>
  <si>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</si>
  <si>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</si>
  <si>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</si>
  <si>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</si>
  <si>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</si>
  <si>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</si>
  <si>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</si>
  <si>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</si>
  <si>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</si>
  <si>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</si>
  <si>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</si>
  <si>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</si>
  <si>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</si>
  <si>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</si>
  <si>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</si>
  <si>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</si>
  <si>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</si>
  <si>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</si>
  <si>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</si>
  <si>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</si>
  <si>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</si>
  <si>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</si>
  <si>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</si>
  <si>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</si>
  <si>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</si>
  <si>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</si>
  <si>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</si>
  <si>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</si>
  <si>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</si>
  <si>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</si>
  <si>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</si>
  <si>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</si>
  <si>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</si>
  <si>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</si>
  <si>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</si>
  <si>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</si>
  <si>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</si>
  <si>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</si>
  <si>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</si>
  <si>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</si>
  <si>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</si>
  <si>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</si>
  <si>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</si>
  <si>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</si>
  <si>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</si>
  <si>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</si>
  <si>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</si>
  <si>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</si>
  <si>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</si>
  <si>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</si>
  <si>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</si>
  <si>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</si>
  <si>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</si>
  <si>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</si>
  <si>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</si>
  <si>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</si>
  <si>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</si>
  <si>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</si>
  <si>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</si>
  <si>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</si>
  <si>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</si>
  <si>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</si>
  <si>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</si>
  <si>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</si>
  <si>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</si>
  <si>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</si>
  <si>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</si>
  <si>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</si>
  <si>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</si>
  <si>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</si>
  <si>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</si>
  <si>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</si>
  <si>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</si>
  <si>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</si>
  <si>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</si>
  <si>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</si>
  <si>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</si>
  <si>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</si>
  <si>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</si>
  <si>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</si>
  <si>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</si>
  <si>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</si>
  <si>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</si>
  <si>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</si>
  <si>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</si>
  <si>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</si>
  <si>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</si>
  <si>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</si>
  <si>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</si>
  <si>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</si>
  <si>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</si>
  <si>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</si>
  <si>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</si>
  <si>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</si>
  <si>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</si>
  <si>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</si>
  <si>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</si>
  <si>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</si>
  <si>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</si>
  <si>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</si>
  <si>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</si>
  <si>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</si>
  <si>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</si>
  <si>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</si>
  <si>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</si>
  <si>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</si>
  <si>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</si>
  <si>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</si>
  <si>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</si>
  <si>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</si>
  <si>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</si>
  <si>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</si>
  <si>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</si>
  <si>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</si>
  <si>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</si>
  <si>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</si>
  <si>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</si>
  <si>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</si>
  <si>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</si>
  <si>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</si>
  <si>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</si>
  <si>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</si>
  <si>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</si>
  <si>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</si>
  <si>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</si>
  <si>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</si>
  <si>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</si>
  <si>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</si>
  <si>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</si>
  <si>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</si>
  <si>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</si>
  <si>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</si>
  <si>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</si>
  <si>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</si>
  <si>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</si>
  <si>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</si>
  <si>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</si>
  <si>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</si>
  <si>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</si>
  <si>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</si>
  <si>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</si>
  <si>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</si>
  <si>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</si>
  <si>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</si>
  <si>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</si>
  <si>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</si>
  <si>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</si>
  <si>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</si>
  <si>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</si>
  <si>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</si>
  <si>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</si>
  <si>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</si>
  <si>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</si>
  <si>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</si>
  <si>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</si>
  <si>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</si>
  <si>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</si>
  <si>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</si>
  <si>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</si>
  <si>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</si>
  <si>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</si>
  <si>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</si>
  <si>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</si>
  <si>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</si>
  <si>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</si>
  <si>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</si>
  <si>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</si>
  <si>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</si>
  <si>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</si>
  <si>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</si>
  <si>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</si>
  <si>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</si>
  <si>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</si>
  <si>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</si>
  <si>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</si>
  <si>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</si>
  <si>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</si>
  <si>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</si>
  <si>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</si>
  <si>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</si>
  <si>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</si>
  <si>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</si>
  <si>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</si>
  <si>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</si>
  <si>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</si>
  <si>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</si>
  <si>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</si>
  <si>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</si>
  <si>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</si>
  <si>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</si>
  <si>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</si>
  <si>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</si>
  <si>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</si>
  <si>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</si>
  <si>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</si>
  <si>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</si>
  <si>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</si>
  <si>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</si>
  <si>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</si>
  <si>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</si>
  <si>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</si>
  <si>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</si>
  <si>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</si>
  <si>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</si>
  <si>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</si>
  <si>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</si>
  <si>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</si>
  <si>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</si>
  <si>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</si>
  <si>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</si>
  <si>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</si>
  <si>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</si>
  <si>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</si>
  <si>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</si>
  <si>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</si>
  <si>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</si>
  <si>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</si>
  <si>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</si>
  <si>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</si>
  <si>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</si>
  <si>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</si>
  <si>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</si>
  <si>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</si>
  <si>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</si>
  <si>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</si>
  <si>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</si>
  <si>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</si>
  <si>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</si>
  <si>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</si>
  <si>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</si>
  <si>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</si>
  <si>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</si>
  <si>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</si>
  <si>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</si>
  <si>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</si>
  <si>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</si>
  <si>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</si>
  <si>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</si>
  <si>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</si>
  <si>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</si>
  <si>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</si>
  <si>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</si>
  <si>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</si>
  <si>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</si>
  <si>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</si>
  <si>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</si>
  <si>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</si>
  <si>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</si>
  <si>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</si>
  <si>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</si>
  <si>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</si>
  <si>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</si>
  <si>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</si>
  <si>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</si>
  <si>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</si>
  <si>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</si>
  <si>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</si>
  <si>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</si>
  <si>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</si>
  <si>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</si>
  <si>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</si>
  <si>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</si>
  <si>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</si>
  <si>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</si>
  <si>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</si>
  <si>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</si>
  <si>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</si>
  <si>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</si>
  <si>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</si>
  <si>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</si>
  <si>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</si>
  <si>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</si>
  <si>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</si>
  <si>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</si>
  <si>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</si>
  <si>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</si>
  <si>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</si>
  <si>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</si>
  <si>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</si>
  <si>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</si>
  <si>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</si>
  <si>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</si>
  <si>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</si>
  <si>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</si>
  <si>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</si>
  <si>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</si>
  <si>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</si>
  <si>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</si>
  <si>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</si>
  <si>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</si>
  <si>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</si>
  <si>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</si>
  <si>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</si>
  <si>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</si>
  <si>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</si>
  <si>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</si>
  <si>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</si>
  <si>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</si>
  <si>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</si>
  <si>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</si>
  <si>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</si>
  <si>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</si>
  <si>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</si>
  <si>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</si>
  <si>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</si>
  <si>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</si>
  <si>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</si>
  <si>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</si>
  <si>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</si>
  <si>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</si>
  <si>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</si>
  <si>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</si>
  <si>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</si>
  <si>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</si>
  <si>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</si>
  <si>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</si>
  <si>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</si>
  <si>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</si>
  <si>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</si>
  <si>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</si>
  <si>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</si>
  <si>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</si>
  <si>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</si>
  <si>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</si>
  <si>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</si>
  <si>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</si>
  <si>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</si>
  <si>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</si>
  <si>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</si>
  <si>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</si>
  <si>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</si>
  <si>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</si>
  <si>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</si>
  <si>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</si>
  <si>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</si>
  <si>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</si>
  <si>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</si>
  <si>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</si>
  <si>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</si>
  <si>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</si>
  <si>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</si>
  <si>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</si>
  <si>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</si>
  <si>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</si>
  <si>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</si>
  <si>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</si>
  <si>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</si>
  <si>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</si>
  <si>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</si>
  <si>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</si>
  <si>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</si>
  <si>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</si>
  <si>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</si>
  <si>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</si>
  <si>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</si>
  <si>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</si>
  <si>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</si>
  <si>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</si>
  <si>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</si>
  <si>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</si>
  <si>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</si>
  <si>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</si>
  <si>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</si>
  <si>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</si>
  <si>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</si>
  <si>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</si>
  <si>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</si>
  <si>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</si>
  <si>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</si>
  <si>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</si>
  <si>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</si>
  <si>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</si>
  <si>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</si>
  <si>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</si>
  <si>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</si>
  <si>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</si>
  <si>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</si>
  <si>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</si>
  <si>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</si>
  <si>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</si>
  <si>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</si>
  <si>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</si>
  <si>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</si>
  <si>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</si>
  <si>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</si>
  <si>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</si>
  <si>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</si>
  <si>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</si>
  <si>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</si>
  <si>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</si>
  <si>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</si>
  <si>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</si>
  <si>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</si>
  <si>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</si>
  <si>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</si>
  <si>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</si>
  <si>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</si>
  <si>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</si>
  <si>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</si>
  <si>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</si>
  <si>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</si>
  <si>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</si>
  <si>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</si>
  <si>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</si>
  <si>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</si>
  <si>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</si>
  <si>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</si>
  <si>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</si>
  <si>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</si>
  <si>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</si>
  <si>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</si>
  <si>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</si>
  <si>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</si>
  <si>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</si>
  <si>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</si>
  <si>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</si>
  <si>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</si>
  <si>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</si>
  <si>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</si>
  <si>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</si>
  <si>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</si>
  <si>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</si>
  <si>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</si>
  <si>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</si>
  <si>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</si>
  <si>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</si>
  <si>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</si>
  <si>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</si>
  <si>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</si>
  <si>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</si>
  <si>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</si>
  <si>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</si>
  <si>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</si>
  <si>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</si>
  <si>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</si>
  <si>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</si>
  <si>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</si>
  <si>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</si>
  <si>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</si>
  <si>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</si>
  <si>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</si>
  <si>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</si>
  <si>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</si>
  <si>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</si>
  <si>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</si>
  <si>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</si>
  <si>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</si>
  <si>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</si>
  <si>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</si>
  <si>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</si>
  <si>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</si>
  <si>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</si>
  <si>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</si>
  <si>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</si>
  <si>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</si>
  <si>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</si>
  <si>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</si>
  <si>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</si>
  <si>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</si>
  <si>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</si>
  <si>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</si>
  <si>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</si>
  <si>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</si>
  <si>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</si>
  <si>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</si>
  <si>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</si>
  <si>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</si>
  <si>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</si>
  <si>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</si>
  <si>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</si>
  <si>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</si>
  <si>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</si>
  <si>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</si>
  <si>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</si>
  <si>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</si>
  <si>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</si>
  <si>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</si>
  <si>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</si>
  <si>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</si>
  <si>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</si>
  <si>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</si>
  <si>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</si>
  <si>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</si>
  <si>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</si>
  <si>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</si>
  <si>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</si>
  <si>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</si>
  <si>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</si>
  <si>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</si>
  <si>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</si>
  <si>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</si>
  <si>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</si>
  <si>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</si>
  <si>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</si>
  <si>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</si>
  <si>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</si>
  <si>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</si>
  <si>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</si>
  <si>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</si>
  <si>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</si>
  <si>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</si>
  <si>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</si>
  <si>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</si>
  <si>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</si>
  <si>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</si>
  <si>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</si>
  <si>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</si>
  <si>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</si>
  <si>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</si>
  <si>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</si>
  <si>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</si>
  <si>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</si>
  <si>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</si>
  <si>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</si>
  <si>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</si>
  <si>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</si>
  <si>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</si>
  <si>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</si>
  <si>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</si>
  <si>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</si>
  <si>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</si>
  <si>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</si>
  <si>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</si>
  <si>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</si>
  <si>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</si>
  <si>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</si>
  <si>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</si>
  <si>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</si>
  <si>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</si>
  <si>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</si>
  <si>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</si>
  <si>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</si>
  <si>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</si>
  <si>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</si>
  <si>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</si>
  <si>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</si>
  <si>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</si>
  <si>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</si>
  <si>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</si>
  <si>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</si>
  <si>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</si>
  <si>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</si>
  <si>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</si>
  <si>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</si>
  <si>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</si>
  <si>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</si>
  <si>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</si>
  <si>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</si>
  <si>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</si>
  <si>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</si>
  <si>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</si>
  <si>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</si>
  <si>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</si>
  <si>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</si>
  <si>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</si>
  <si>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</si>
  <si>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</si>
  <si>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</si>
  <si>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</si>
  <si>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</si>
  <si>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</si>
  <si>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</si>
  <si>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</si>
  <si>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</si>
  <si>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</si>
  <si>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</si>
  <si>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</si>
  <si>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</si>
  <si>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</si>
  <si>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</si>
  <si>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</si>
  <si>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</si>
  <si>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</si>
  <si>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</si>
  <si>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</si>
  <si>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</si>
  <si>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</si>
  <si>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</si>
  <si>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</si>
  <si>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</si>
  <si>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</si>
  <si>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</si>
  <si>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</si>
  <si>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</si>
  <si>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</si>
  <si>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</si>
  <si>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</si>
  <si>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</si>
  <si>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</si>
  <si>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</si>
  <si>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</si>
  <si>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</si>
  <si>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</si>
  <si>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</si>
  <si>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</si>
  <si>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</si>
  <si>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</si>
  <si>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</si>
  <si>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</si>
  <si>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</si>
  <si>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</si>
  <si>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</si>
  <si>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</si>
  <si>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</si>
  <si>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</si>
  <si>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</si>
  <si>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</si>
  <si>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</si>
  <si>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</si>
  <si>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</si>
  <si>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</si>
  <si>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</si>
  <si>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</si>
  <si>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</si>
  <si>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</si>
  <si>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</si>
  <si>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</si>
  <si>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</si>
  <si>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</si>
  <si>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</si>
  <si>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</si>
  <si>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</si>
  <si>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</si>
  <si>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</si>
  <si>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</si>
  <si>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</si>
  <si>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</si>
  <si>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</si>
  <si>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</si>
  <si>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</si>
  <si>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</si>
  <si>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</si>
  <si>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</si>
  <si>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</si>
  <si>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</si>
  <si>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</si>
  <si>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</si>
  <si>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</si>
  <si>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</si>
  <si>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</si>
  <si>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</si>
  <si>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</si>
  <si>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</si>
  <si>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</si>
  <si>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</si>
  <si>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</si>
  <si>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</si>
  <si>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</si>
  <si>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</si>
  <si>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</si>
  <si>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</si>
  <si>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</si>
  <si>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</si>
  <si>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</si>
  <si>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</si>
  <si>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</si>
  <si>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</si>
  <si>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</si>
  <si>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</si>
  <si>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</si>
  <si>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</si>
  <si>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</si>
  <si>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</si>
  <si>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</si>
  <si>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</si>
  <si>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</si>
  <si>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</si>
  <si>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</si>
  <si>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</si>
  <si>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</si>
  <si>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</si>
  <si>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</si>
  <si>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</si>
  <si>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</si>
  <si>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</si>
  <si>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</si>
  <si>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</si>
  <si>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</si>
  <si>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</si>
  <si>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</si>
  <si>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</si>
  <si>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</si>
  <si>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</si>
  <si>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</si>
  <si>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</si>
  <si>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</si>
  <si>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</si>
  <si>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</si>
  <si>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</si>
  <si>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</si>
  <si>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</si>
  <si>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</si>
  <si>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</si>
  <si>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</si>
  <si>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</si>
  <si>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</si>
  <si>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</si>
  <si>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</si>
  <si>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</si>
  <si>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</si>
  <si>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</si>
  <si>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</si>
  <si>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</si>
  <si>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</si>
  <si>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</si>
  <si>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</si>
  <si>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</si>
  <si>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</si>
  <si>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</si>
  <si>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</si>
  <si>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</si>
  <si>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</si>
  <si>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</si>
  <si>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</si>
  <si>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</si>
  <si>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</si>
  <si>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</si>
  <si>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</si>
  <si>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</si>
  <si>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</si>
  <si>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</si>
  <si>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</si>
  <si>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</si>
  <si>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</si>
  <si>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</si>
  <si>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</si>
  <si>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</si>
  <si>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</si>
  <si>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</si>
  <si>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</si>
  <si>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</si>
  <si>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</si>
  <si>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</si>
  <si>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</si>
  <si>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</si>
  <si>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</si>
  <si>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</si>
  <si>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</si>
  <si>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</si>
  <si>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</si>
  <si>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</si>
  <si>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</si>
  <si>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</si>
  <si>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</si>
  <si>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</si>
  <si>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</si>
  <si>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</si>
  <si>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</si>
  <si>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</si>
  <si>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</si>
  <si>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</si>
  <si>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</si>
  <si>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</si>
  <si>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</si>
  <si>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</si>
  <si>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</si>
  <si>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</si>
  <si>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</si>
  <si>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</si>
  <si>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</si>
  <si>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</si>
  <si>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</si>
  <si>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</si>
  <si>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</si>
  <si>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</si>
  <si>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</si>
  <si>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</si>
  <si>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</si>
  <si>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</si>
  <si>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</si>
  <si>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</si>
  <si>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</si>
  <si>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</si>
  <si>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</si>
  <si>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</si>
  <si>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</si>
  <si>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</si>
  <si>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</si>
  <si>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</si>
  <si>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</si>
  <si>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</si>
  <si>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</si>
  <si>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</si>
  <si>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</si>
  <si>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</si>
  <si>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</si>
  <si>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</si>
  <si>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</si>
  <si>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</si>
  <si>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</si>
  <si>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</si>
  <si>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</si>
  <si>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</si>
  <si>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</si>
  <si>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</si>
  <si>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</si>
  <si>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</si>
  <si>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</si>
  <si>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</si>
  <si>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</si>
  <si>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</si>
  <si>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</si>
  <si>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</si>
  <si>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</si>
  <si>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</si>
  <si>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</si>
  <si>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</si>
  <si>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</si>
  <si>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</si>
  <si>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</si>
  <si>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</si>
  <si>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</si>
  <si>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</si>
  <si>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</si>
  <si>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</si>
  <si>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</si>
  <si>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</si>
  <si>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</si>
  <si>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</si>
  <si>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</si>
  <si>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</si>
  <si>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</si>
  <si>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</si>
  <si>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</si>
  <si>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</si>
  <si>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</si>
  <si>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</si>
  <si>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</si>
  <si>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</si>
  <si>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</si>
  <si>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</si>
  <si>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</si>
  <si>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</si>
  <si>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</si>
  <si>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</si>
  <si>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</si>
  <si>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</si>
  <si>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</si>
  <si>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</si>
  <si>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</si>
  <si>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</si>
  <si>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0899114534</t>
  </si>
  <si>
    <t>silvia.yordanova.ms@abv.bg</t>
  </si>
  <si>
    <t>www.investor.bg</t>
  </si>
  <si>
    <t>ПРАЙМ БИЗНЕС КОНСУЛТИНГ АД</t>
  </si>
  <si>
    <t>СЧЕТОВОДНО ПРЕДПРИЯТИЕ</t>
  </si>
  <si>
    <t>www.kmgreen-energy.bg</t>
  </si>
  <si>
    <t>ГР. СОФИЯ, УЛ. Позитано №9, вх. Б, ет. 3, офис 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</si>
</sst>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">
      <c r="A1" s="1" t="s">
        <v>936</v>
      </c>
      <c r="B1" s="2"/>
      <c r="Z1" s="662">
        <v>1</v>
      </c>
      <c r="AA1" s="663">
        <f>IF(ISBLANK(_endDate),"",_endDate)</f>
        <v>45291</v>
      </c>
    </row>
    <row r="2" spans="1:27" ht="15">
      <c r="A2" s="651" t="s">
        <v>937</v>
      </c>
      <c r="B2" s="646"/>
      <c r="Z2" s="662">
        <v>2</v>
      </c>
      <c r="AA2" s="663">
        <f>IF(ISBLANK(_pdeReportingDate),"",_pdeReportingDate)</f>
        <v>45346</v>
      </c>
    </row>
    <row r="3" spans="1:27" ht="15">
      <c r="A3" s="647" t="s">
        <v>934</v>
      </c>
      <c r="B3" s="648"/>
      <c r="Z3" s="662">
        <v>3</v>
      </c>
      <c r="AA3" s="663" t="str">
        <f>IF(ISBLANK(_authorName),"",_authorName)</f>
        <v>ПРАЙМ БИЗНЕС КОНСУЛТИНГ АД</v>
      </c>
    </row>
    <row r="4" spans="1:2" ht="15">
      <c r="A4" s="645" t="s">
        <v>961</v>
      </c>
      <c r="B4" s="646"/>
    </row>
    <row r="5" spans="1:2" ht="46.5">
      <c r="A5" s="649" t="s">
        <v>902</v>
      </c>
      <c r="B5" s="65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5">
        <v>44927</v>
      </c>
    </row>
    <row r="10" spans="1:2" ht="15">
      <c r="A10" s="7" t="s">
        <v>2</v>
      </c>
      <c r="B10" s="545">
        <v>45291</v>
      </c>
    </row>
    <row r="11" spans="1:2" ht="15">
      <c r="A11" s="7" t="s">
        <v>949</v>
      </c>
      <c r="B11" s="545">
        <v>45346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4" t="s">
        <v>963</v>
      </c>
    </row>
    <row r="15" spans="1:2" ht="15">
      <c r="A15" s="10" t="s">
        <v>941</v>
      </c>
      <c r="B15" s="546" t="s">
        <v>897</v>
      </c>
    </row>
    <row r="16" spans="1:2" ht="15">
      <c r="A16" s="7" t="s">
        <v>3</v>
      </c>
      <c r="B16" s="544">
        <v>175433155</v>
      </c>
    </row>
    <row r="17" spans="1:2" ht="15">
      <c r="A17" s="7" t="s">
        <v>894</v>
      </c>
      <c r="B17" s="544" t="s">
        <v>964</v>
      </c>
    </row>
    <row r="18" spans="1:2" ht="15">
      <c r="A18" s="7" t="s">
        <v>893</v>
      </c>
      <c r="B18" s="544" t="s">
        <v>965</v>
      </c>
    </row>
    <row r="19" spans="1:2" ht="15">
      <c r="A19" s="7" t="s">
        <v>4</v>
      </c>
      <c r="B19" s="544" t="s">
        <v>972</v>
      </c>
    </row>
    <row r="20" spans="1:2" ht="15">
      <c r="A20" s="7" t="s">
        <v>5</v>
      </c>
      <c r="B20" s="544" t="s">
        <v>972</v>
      </c>
    </row>
    <row r="21" spans="1:2" ht="15">
      <c r="A21" s="10" t="s">
        <v>6</v>
      </c>
      <c r="B21" s="546" t="s">
        <v>966</v>
      </c>
    </row>
    <row r="22" spans="1:2" ht="15">
      <c r="A22" s="10" t="s">
        <v>891</v>
      </c>
      <c r="B22" s="546"/>
    </row>
    <row r="23" spans="1:2" ht="15">
      <c r="A23" s="10" t="s">
        <v>7</v>
      </c>
      <c r="B23" s="653" t="s">
        <v>967</v>
      </c>
    </row>
    <row r="24" spans="1:2" ht="15">
      <c r="A24" s="10" t="s">
        <v>892</v>
      </c>
      <c r="B24" s="653" t="s">
        <v>971</v>
      </c>
    </row>
    <row r="25" spans="1:2" ht="15">
      <c r="A25" s="7" t="s">
        <v>895</v>
      </c>
      <c r="B25" s="654" t="s">
        <v>968</v>
      </c>
    </row>
    <row r="26" spans="1:2" ht="15">
      <c r="A26" s="10" t="s">
        <v>942</v>
      </c>
      <c r="B26" s="546" t="s">
        <v>969</v>
      </c>
    </row>
    <row r="27" spans="1:2" ht="15">
      <c r="A27" s="10" t="s">
        <v>943</v>
      </c>
      <c r="B27" s="546" t="s">
        <v>970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0.7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1.4346264367816093</v>
      </c>
      <c r="E3" s="612"/>
    </row>
    <row r="4" spans="1:4" ht="30.7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0.038871802857476545</v>
      </c>
    </row>
    <row r="5" spans="1:4" ht="30.7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0.038019990480723465</v>
      </c>
    </row>
    <row r="6" spans="1:4" ht="30.7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0.01857674418604651</v>
      </c>
    </row>
    <row r="7" spans="1:4" ht="24" customHeight="1">
      <c r="A7" s="611" t="s">
        <v>866</v>
      </c>
      <c r="B7" s="609"/>
      <c r="C7" s="609"/>
      <c r="D7" s="610"/>
    </row>
    <row r="8" spans="1:4" ht="30.7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1.6114169805853376</v>
      </c>
    </row>
    <row r="9" spans="1:4" ht="24" customHeight="1">
      <c r="A9" s="611" t="s">
        <v>869</v>
      </c>
      <c r="B9" s="609"/>
      <c r="C9" s="609"/>
      <c r="D9" s="610"/>
    </row>
    <row r="10" spans="1:4" ht="30.75">
      <c r="A10" s="559">
        <v>6</v>
      </c>
      <c r="B10" s="557" t="s">
        <v>870</v>
      </c>
      <c r="C10" s="558" t="s">
        <v>871</v>
      </c>
      <c r="D10" s="607">
        <f>'1-Баланс'!C94/'1-Баланс'!G79</f>
        <v>2.763530447740974</v>
      </c>
    </row>
    <row r="11" spans="1:4" ht="62.25">
      <c r="A11" s="559">
        <v>7</v>
      </c>
      <c r="B11" s="557" t="s">
        <v>872</v>
      </c>
      <c r="C11" s="558" t="s">
        <v>938</v>
      </c>
      <c r="D11" s="607">
        <f>('1-Баланс'!C76+'1-Баланс'!C85+'1-Баланс'!C92)/'1-Баланс'!G79</f>
        <v>2.7613628666260244</v>
      </c>
    </row>
    <row r="12" spans="1:4" ht="46.5">
      <c r="A12" s="559">
        <v>8</v>
      </c>
      <c r="B12" s="557" t="s">
        <v>873</v>
      </c>
      <c r="C12" s="558" t="s">
        <v>939</v>
      </c>
      <c r="D12" s="607">
        <f>('1-Баланс'!C85+'1-Баланс'!C92)/'1-Баланс'!G79</f>
        <v>1.2315924947503896</v>
      </c>
    </row>
    <row r="13" spans="1:4" ht="30.75">
      <c r="A13" s="559">
        <v>9</v>
      </c>
      <c r="B13" s="557" t="s">
        <v>874</v>
      </c>
      <c r="C13" s="558" t="s">
        <v>875</v>
      </c>
      <c r="D13" s="607">
        <f>'1-Баланс'!C92/'1-Баланс'!G79</f>
        <v>0.0404050667208562</v>
      </c>
    </row>
    <row r="14" spans="1:4" ht="24" customHeight="1">
      <c r="A14" s="611" t="s">
        <v>876</v>
      </c>
      <c r="B14" s="609"/>
      <c r="C14" s="609"/>
      <c r="D14" s="610"/>
    </row>
    <row r="15" spans="1:4" ht="30.7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0.06089238845144357</v>
      </c>
    </row>
    <row r="16" spans="1:4" ht="30.7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0.012948837209302325</v>
      </c>
    </row>
    <row r="17" spans="1:4" ht="24" customHeight="1">
      <c r="A17" s="611" t="s">
        <v>879</v>
      </c>
      <c r="B17" s="609"/>
      <c r="C17" s="609"/>
      <c r="D17" s="610"/>
    </row>
    <row r="18" spans="1:4" ht="30.75">
      <c r="A18" s="559">
        <v>12</v>
      </c>
      <c r="B18" s="557" t="s">
        <v>905</v>
      </c>
      <c r="C18" s="558" t="s">
        <v>878</v>
      </c>
      <c r="D18" s="607">
        <f>'1-Баланс'!G56/('1-Баланс'!G37+'1-Баланс'!G56)</f>
        <v>0.3092385677598053</v>
      </c>
    </row>
    <row r="19" spans="1:4" ht="30.75">
      <c r="A19" s="559">
        <v>13</v>
      </c>
      <c r="B19" s="557" t="s">
        <v>906</v>
      </c>
      <c r="C19" s="558" t="s">
        <v>880</v>
      </c>
      <c r="D19" s="607">
        <f>D4/D5</f>
        <v>1.022404329038035</v>
      </c>
    </row>
    <row r="20" spans="1:4" ht="30.75">
      <c r="A20" s="559">
        <v>14</v>
      </c>
      <c r="B20" s="557" t="s">
        <v>881</v>
      </c>
      <c r="C20" s="558" t="s">
        <v>882</v>
      </c>
      <c r="D20" s="607">
        <f>D6/D5</f>
        <v>0.48860465116279067</v>
      </c>
    </row>
    <row r="21" spans="1:5" ht="1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3917</v>
      </c>
      <c r="E21" s="661"/>
    </row>
    <row r="22" spans="1:4" ht="46.5">
      <c r="A22" s="559">
        <v>16</v>
      </c>
      <c r="B22" s="557" t="s">
        <v>887</v>
      </c>
      <c r="C22" s="558" t="s">
        <v>888</v>
      </c>
      <c r="D22" s="613">
        <f>D21/'1-Баланс'!G37</f>
        <v>0.07624479308599681</v>
      </c>
    </row>
    <row r="23" spans="1:4" ht="30.75">
      <c r="A23" s="559">
        <v>17</v>
      </c>
      <c r="B23" s="557" t="s">
        <v>952</v>
      </c>
      <c r="C23" s="558" t="s">
        <v>953</v>
      </c>
      <c r="D23" s="613">
        <f>(D21+'2-Отчет за доходите'!C14)/'2-Отчет за доходите'!G31</f>
        <v>0.76651904340124</v>
      </c>
    </row>
    <row r="24" spans="1:4" ht="30.75">
      <c r="A24" s="559">
        <v>18</v>
      </c>
      <c r="B24" s="557" t="s">
        <v>954</v>
      </c>
      <c r="C24" s="558" t="s">
        <v>955</v>
      </c>
      <c r="D24" s="613">
        <f>('1-Баланс'!G56+'1-Баланс'!G79)/(D21+'2-Отчет за доходите'!C14)</f>
        <v>12.138895308527848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">
      <c r="C2" s="547"/>
      <c r="F2" s="485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48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199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48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48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964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48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8732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48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48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48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123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48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48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10043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48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48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48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48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48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48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48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48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2356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48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48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2356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48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589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48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48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48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589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48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48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48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48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48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48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48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48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589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48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48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48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48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48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48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103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48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48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25904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48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48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48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48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48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48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48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48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1198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48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53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48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6573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48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36686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48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48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16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48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48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636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48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45168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48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14256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48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48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48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14256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48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48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20915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48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35171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48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48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728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48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465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48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48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1193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48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60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48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81596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48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107500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48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48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48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48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48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48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48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48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48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3203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48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48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48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48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48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12203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48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1338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48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1419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48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48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48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1997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48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48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3335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48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51374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48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3601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48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48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9756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48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48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93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48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12500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48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48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22691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48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48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48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308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48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48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22999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48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48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6442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48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23027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48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19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48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22760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48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161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48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48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48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48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75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48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57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48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48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29526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48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48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48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48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29526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48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107500</v>
      </c>
    </row>
    <row r="126" spans="3:6" s="481" customFormat="1" ht="15">
      <c r="C126" s="547"/>
      <c r="F126" s="485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48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46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48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593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48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410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48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204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48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10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48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48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48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215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48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70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48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48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1478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48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1807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48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159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48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48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7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48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1973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48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3451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48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2194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48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48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48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3451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48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2110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48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82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48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56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48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25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48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1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48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2028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48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31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48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1997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48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5561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48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626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48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48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55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48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711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48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1392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48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372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48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372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48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1013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48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48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944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48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48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1924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48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3881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48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5645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48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48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84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48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48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5561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48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48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48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48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48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5561</v>
      </c>
    </row>
    <row r="180" spans="3:6" s="481" customFormat="1" ht="15">
      <c r="C180" s="547"/>
      <c r="F180" s="485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48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1747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48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-1187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48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48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-216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48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0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48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-186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48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48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48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48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3588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48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3746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48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-557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48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2001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48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-1091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48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1683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48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1818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48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-1383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48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466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48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48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48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48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2937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48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48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48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25954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48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-32038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48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48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-1134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48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48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-9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48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-7227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48">
        <f t="shared" si="20"/>
        <v>45291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-544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48">
        <f t="shared" si="20"/>
        <v>45291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1737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48">
        <f t="shared" si="20"/>
        <v>45291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1193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48">
        <f t="shared" si="20"/>
        <v>45291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728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48">
        <f t="shared" si="20"/>
        <v>45291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645</v>
      </c>
    </row>
    <row r="217" spans="3:6" s="481" customFormat="1" ht="15">
      <c r="C217" s="547"/>
      <c r="F217" s="485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48">
        <f aca="true" t="shared" si="23" ref="C218:C281">endDate</f>
        <v>45291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35836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48">
        <f t="shared" si="23"/>
        <v>45291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48">
        <f t="shared" si="23"/>
        <v>45291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48">
        <f t="shared" si="23"/>
        <v>45291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48">
        <f t="shared" si="23"/>
        <v>45291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35836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48">
        <f t="shared" si="23"/>
        <v>45291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48">
        <f t="shared" si="23"/>
        <v>45291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48">
        <f t="shared" si="23"/>
        <v>45291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48">
        <f t="shared" si="23"/>
        <v>45291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48">
        <f t="shared" si="23"/>
        <v>45291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48">
        <f t="shared" si="23"/>
        <v>45291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48">
        <f t="shared" si="23"/>
        <v>45291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48">
        <f t="shared" si="23"/>
        <v>45291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48">
        <f t="shared" si="23"/>
        <v>45291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48">
        <f t="shared" si="23"/>
        <v>45291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48">
        <f t="shared" si="23"/>
        <v>45291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48">
        <f t="shared" si="23"/>
        <v>45291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48">
        <f t="shared" si="23"/>
        <v>45291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48">
        <f t="shared" si="23"/>
        <v>45291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35836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48">
        <f t="shared" si="23"/>
        <v>45291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48">
        <f t="shared" si="23"/>
        <v>45291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48">
        <f t="shared" si="23"/>
        <v>45291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35836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48">
        <f t="shared" si="23"/>
        <v>45291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9000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48">
        <f t="shared" si="23"/>
        <v>45291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48">
        <f t="shared" si="23"/>
        <v>45291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48">
        <f t="shared" si="23"/>
        <v>45291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48">
        <f t="shared" si="23"/>
        <v>45291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9000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48">
        <f t="shared" si="23"/>
        <v>45291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48">
        <f t="shared" si="23"/>
        <v>45291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48">
        <f t="shared" si="23"/>
        <v>45291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48">
        <f t="shared" si="23"/>
        <v>45291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48">
        <f t="shared" si="23"/>
        <v>45291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48">
        <f t="shared" si="23"/>
        <v>45291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48">
        <f t="shared" si="23"/>
        <v>45291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48">
        <f t="shared" si="23"/>
        <v>45291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48">
        <f t="shared" si="23"/>
        <v>45291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48">
        <f t="shared" si="23"/>
        <v>45291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48">
        <f t="shared" si="23"/>
        <v>45291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48">
        <f t="shared" si="23"/>
        <v>45291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48">
        <f t="shared" si="23"/>
        <v>45291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48">
        <f t="shared" si="23"/>
        <v>45291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9000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48">
        <f t="shared" si="23"/>
        <v>45291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48">
        <f t="shared" si="23"/>
        <v>45291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48">
        <f t="shared" si="23"/>
        <v>45291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9000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48">
        <f t="shared" si="23"/>
        <v>45291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3125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48">
        <f t="shared" si="23"/>
        <v>45291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48">
        <f t="shared" si="23"/>
        <v>45291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48">
        <f t="shared" si="23"/>
        <v>45291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48">
        <f t="shared" si="23"/>
        <v>45291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3125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48">
        <f t="shared" si="23"/>
        <v>45291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48">
        <f t="shared" si="23"/>
        <v>45291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48">
        <f t="shared" si="23"/>
        <v>45291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48">
        <f t="shared" si="23"/>
        <v>45291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48">
        <f t="shared" si="23"/>
        <v>45291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48">
        <f t="shared" si="23"/>
        <v>45291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48">
        <f t="shared" si="23"/>
        <v>45291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48">
        <f t="shared" si="23"/>
        <v>45291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48">
        <f t="shared" si="23"/>
        <v>45291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48">
        <f t="shared" si="23"/>
        <v>45291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48">
        <f t="shared" si="23"/>
        <v>45291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48">
        <f t="shared" si="23"/>
        <v>45291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48">
        <f t="shared" si="23"/>
        <v>45291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78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48">
        <f t="shared" si="23"/>
        <v>45291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3203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48">
        <f t="shared" si="23"/>
        <v>45291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48">
        <f aca="true" t="shared" si="26" ref="C282:C345">endDate</f>
        <v>45291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48">
        <f t="shared" si="26"/>
        <v>45291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3203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48">
        <f t="shared" si="26"/>
        <v>45291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48">
        <f t="shared" si="26"/>
        <v>45291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48">
        <f t="shared" si="26"/>
        <v>45291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48">
        <f t="shared" si="26"/>
        <v>45291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48">
        <f t="shared" si="26"/>
        <v>45291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48">
        <f t="shared" si="26"/>
        <v>45291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48">
        <f t="shared" si="26"/>
        <v>45291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48">
        <f t="shared" si="26"/>
        <v>45291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48">
        <f t="shared" si="26"/>
        <v>45291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48">
        <f t="shared" si="26"/>
        <v>45291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48">
        <f t="shared" si="26"/>
        <v>45291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48">
        <f t="shared" si="26"/>
        <v>45291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48">
        <f t="shared" si="26"/>
        <v>45291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48">
        <f t="shared" si="26"/>
        <v>45291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48">
        <f t="shared" si="26"/>
        <v>45291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48">
        <f t="shared" si="26"/>
        <v>45291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48">
        <f t="shared" si="26"/>
        <v>45291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48">
        <f t="shared" si="26"/>
        <v>45291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48">
        <f t="shared" si="26"/>
        <v>45291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48">
        <f t="shared" si="26"/>
        <v>45291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48">
        <f t="shared" si="26"/>
        <v>45291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48">
        <f t="shared" si="26"/>
        <v>45291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48">
        <f t="shared" si="26"/>
        <v>45291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48">
        <f t="shared" si="26"/>
        <v>45291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48">
        <f t="shared" si="26"/>
        <v>45291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48">
        <f t="shared" si="26"/>
        <v>45291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48">
        <f t="shared" si="26"/>
        <v>45291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48">
        <f t="shared" si="26"/>
        <v>45291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48">
        <f t="shared" si="26"/>
        <v>45291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48">
        <f t="shared" si="26"/>
        <v>45291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48">
        <f t="shared" si="26"/>
        <v>45291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48">
        <f t="shared" si="26"/>
        <v>45291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48">
        <f t="shared" si="26"/>
        <v>45291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48">
        <f t="shared" si="26"/>
        <v>45291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48">
        <f t="shared" si="26"/>
        <v>45291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48">
        <f t="shared" si="26"/>
        <v>45291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48">
        <f t="shared" si="26"/>
        <v>45291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48">
        <f t="shared" si="26"/>
        <v>45291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48">
        <f t="shared" si="26"/>
        <v>45291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48">
        <f t="shared" si="26"/>
        <v>45291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48">
        <f t="shared" si="26"/>
        <v>45291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48">
        <f t="shared" si="26"/>
        <v>45291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48">
        <f t="shared" si="26"/>
        <v>45291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48">
        <f t="shared" si="26"/>
        <v>45291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48">
        <f t="shared" si="26"/>
        <v>45291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48">
        <f t="shared" si="26"/>
        <v>45291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48">
        <f t="shared" si="26"/>
        <v>45291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48">
        <f t="shared" si="26"/>
        <v>45291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48">
        <f t="shared" si="26"/>
        <v>45291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48">
        <f t="shared" si="26"/>
        <v>45291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48">
        <f t="shared" si="26"/>
        <v>45291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48">
        <f t="shared" si="26"/>
        <v>45291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48">
        <f t="shared" si="26"/>
        <v>45291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48">
        <f t="shared" si="26"/>
        <v>45291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48">
        <f t="shared" si="26"/>
        <v>45291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48">
        <f t="shared" si="26"/>
        <v>45291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48">
        <f t="shared" si="26"/>
        <v>45291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48">
        <f t="shared" si="26"/>
        <v>45291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48">
        <f t="shared" si="26"/>
        <v>45291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48">
        <f t="shared" si="26"/>
        <v>45291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48">
        <f t="shared" si="26"/>
        <v>45291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48">
        <f t="shared" si="26"/>
        <v>45291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48">
        <f aca="true" t="shared" si="29" ref="C346:C409">endDate</f>
        <v>45291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48">
        <f t="shared" si="29"/>
        <v>45291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48">
        <f t="shared" si="29"/>
        <v>45291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48">
        <f t="shared" si="29"/>
        <v>45291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48">
        <f t="shared" si="29"/>
        <v>45291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3530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48">
        <f t="shared" si="29"/>
        <v>45291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48">
        <f t="shared" si="29"/>
        <v>45291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48">
        <f t="shared" si="29"/>
        <v>45291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48">
        <f t="shared" si="29"/>
        <v>45291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3530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48">
        <f t="shared" si="29"/>
        <v>45291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1997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48">
        <f t="shared" si="29"/>
        <v>45291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48">
        <f t="shared" si="29"/>
        <v>45291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48">
        <f t="shared" si="29"/>
        <v>45291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48">
        <f t="shared" si="29"/>
        <v>45291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48">
        <f t="shared" si="29"/>
        <v>45291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48">
        <f t="shared" si="29"/>
        <v>45291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48">
        <f t="shared" si="29"/>
        <v>45291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48">
        <f t="shared" si="29"/>
        <v>45291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48">
        <f t="shared" si="29"/>
        <v>45291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48">
        <f t="shared" si="29"/>
        <v>45291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48">
        <f t="shared" si="29"/>
        <v>45291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48">
        <f t="shared" si="29"/>
        <v>45291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-2111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48">
        <f t="shared" si="29"/>
        <v>45291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3416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48">
        <f t="shared" si="29"/>
        <v>45291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48">
        <f t="shared" si="29"/>
        <v>45291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48">
        <f t="shared" si="29"/>
        <v>45291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3416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48">
        <f t="shared" si="29"/>
        <v>45291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48">
        <f t="shared" si="29"/>
        <v>45291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48">
        <f t="shared" si="29"/>
        <v>45291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48">
        <f t="shared" si="29"/>
        <v>45291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48">
        <f t="shared" si="29"/>
        <v>45291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48">
        <f t="shared" si="29"/>
        <v>45291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48">
        <f t="shared" si="29"/>
        <v>45291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48">
        <f t="shared" si="29"/>
        <v>45291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48">
        <f t="shared" si="29"/>
        <v>45291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48">
        <f t="shared" si="29"/>
        <v>45291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48">
        <f t="shared" si="29"/>
        <v>45291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48">
        <f t="shared" si="29"/>
        <v>45291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48">
        <f t="shared" si="29"/>
        <v>45291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48">
        <f t="shared" si="29"/>
        <v>45291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48">
        <f t="shared" si="29"/>
        <v>45291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48">
        <f t="shared" si="29"/>
        <v>45291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48">
        <f t="shared" si="29"/>
        <v>45291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48">
        <f t="shared" si="29"/>
        <v>45291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48">
        <f t="shared" si="29"/>
        <v>45291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48">
        <f t="shared" si="29"/>
        <v>45291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48">
        <f t="shared" si="29"/>
        <v>45291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48">
        <f t="shared" si="29"/>
        <v>45291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48">
        <f t="shared" si="29"/>
        <v>45291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48">
        <f t="shared" si="29"/>
        <v>45291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48">
        <f t="shared" si="29"/>
        <v>45291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48">
        <f t="shared" si="29"/>
        <v>45291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48">
        <f t="shared" si="29"/>
        <v>45291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48">
        <f t="shared" si="29"/>
        <v>45291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48">
        <f t="shared" si="29"/>
        <v>45291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48">
        <f t="shared" si="29"/>
        <v>45291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48">
        <f t="shared" si="29"/>
        <v>45291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48">
        <f t="shared" si="29"/>
        <v>45291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48">
        <f t="shared" si="29"/>
        <v>45291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48">
        <f t="shared" si="29"/>
        <v>45291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48">
        <f t="shared" si="29"/>
        <v>45291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48">
        <f t="shared" si="29"/>
        <v>45291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48">
        <f t="shared" si="29"/>
        <v>45291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48">
        <f t="shared" si="29"/>
        <v>45291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48">
        <f aca="true" t="shared" si="32" ref="C410:C459">endDate</f>
        <v>45291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48">
        <f t="shared" si="32"/>
        <v>45291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48">
        <f t="shared" si="32"/>
        <v>45291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48">
        <f t="shared" si="32"/>
        <v>45291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48">
        <f t="shared" si="32"/>
        <v>45291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48">
        <f t="shared" si="32"/>
        <v>45291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48">
        <f t="shared" si="32"/>
        <v>45291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51410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48">
        <f t="shared" si="32"/>
        <v>45291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48">
        <f t="shared" si="32"/>
        <v>45291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48">
        <f t="shared" si="32"/>
        <v>45291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48">
        <f t="shared" si="32"/>
        <v>45291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51410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48">
        <f t="shared" si="32"/>
        <v>45291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1997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48">
        <f t="shared" si="32"/>
        <v>45291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48">
        <f t="shared" si="32"/>
        <v>45291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48">
        <f t="shared" si="32"/>
        <v>45291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48">
        <f t="shared" si="32"/>
        <v>45291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48">
        <f t="shared" si="32"/>
        <v>45291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48">
        <f t="shared" si="32"/>
        <v>45291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48">
        <f t="shared" si="32"/>
        <v>45291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48">
        <f t="shared" si="32"/>
        <v>45291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48">
        <f t="shared" si="32"/>
        <v>45291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48">
        <f t="shared" si="32"/>
        <v>45291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48">
        <f t="shared" si="32"/>
        <v>45291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48">
        <f t="shared" si="32"/>
        <v>45291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-2033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48">
        <f t="shared" si="32"/>
        <v>45291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51374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48">
        <f t="shared" si="32"/>
        <v>45291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48">
        <f t="shared" si="32"/>
        <v>45291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48">
        <f t="shared" si="32"/>
        <v>45291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51374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48">
        <f t="shared" si="32"/>
        <v>45291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1535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48">
        <f t="shared" si="32"/>
        <v>45291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48">
        <f t="shared" si="32"/>
        <v>45291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48">
        <f t="shared" si="32"/>
        <v>45291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48">
        <f t="shared" si="32"/>
        <v>45291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1535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48">
        <f t="shared" si="32"/>
        <v>45291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31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48">
        <f t="shared" si="32"/>
        <v>45291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48">
        <f t="shared" si="32"/>
        <v>45291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48">
        <f t="shared" si="32"/>
        <v>45291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48">
        <f t="shared" si="32"/>
        <v>45291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48">
        <f t="shared" si="32"/>
        <v>45291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48">
        <f t="shared" si="32"/>
        <v>45291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48">
        <f t="shared" si="32"/>
        <v>45291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48">
        <f t="shared" si="32"/>
        <v>45291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48">
        <f t="shared" si="32"/>
        <v>45291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48">
        <f t="shared" si="32"/>
        <v>45291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48">
        <f t="shared" si="32"/>
        <v>45291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48">
        <f t="shared" si="32"/>
        <v>45291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2035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48">
        <f t="shared" si="32"/>
        <v>45291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3601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48">
        <f t="shared" si="32"/>
        <v>45291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48">
        <f t="shared" si="32"/>
        <v>45291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48">
        <f t="shared" si="32"/>
        <v>45291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3601</v>
      </c>
    </row>
    <row r="460" spans="3:6" s="481" customFormat="1" ht="15">
      <c r="C460" s="547"/>
      <c r="F460" s="485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48">
        <f aca="true" t="shared" si="35" ref="C461:C524">endDate</f>
        <v>45291</v>
      </c>
      <c r="D461" s="99" t="s">
        <v>523</v>
      </c>
      <c r="E461" s="480">
        <v>1</v>
      </c>
      <c r="F461" s="99" t="s">
        <v>522</v>
      </c>
      <c r="H461" s="99">
        <f>'Справка 6'!D11</f>
        <v>133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48">
        <f t="shared" si="35"/>
        <v>45291</v>
      </c>
      <c r="D462" s="99" t="s">
        <v>526</v>
      </c>
      <c r="E462" s="480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48">
        <f t="shared" si="35"/>
        <v>45291</v>
      </c>
      <c r="D463" s="99" t="s">
        <v>529</v>
      </c>
      <c r="E463" s="480">
        <v>1</v>
      </c>
      <c r="F463" s="99" t="s">
        <v>528</v>
      </c>
      <c r="H463" s="99">
        <f>'Справка 6'!D13</f>
        <v>2049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48">
        <f t="shared" si="35"/>
        <v>45291</v>
      </c>
      <c r="D464" s="99" t="s">
        <v>532</v>
      </c>
      <c r="E464" s="480">
        <v>1</v>
      </c>
      <c r="F464" s="99" t="s">
        <v>531</v>
      </c>
      <c r="H464" s="99">
        <f>'Справка 6'!D14</f>
        <v>10888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48">
        <f t="shared" si="35"/>
        <v>45291</v>
      </c>
      <c r="D465" s="99" t="s">
        <v>535</v>
      </c>
      <c r="E465" s="480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48">
        <f t="shared" si="35"/>
        <v>45291</v>
      </c>
      <c r="D466" s="99" t="s">
        <v>537</v>
      </c>
      <c r="E466" s="480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48">
        <f t="shared" si="35"/>
        <v>45291</v>
      </c>
      <c r="D467" s="99" t="s">
        <v>540</v>
      </c>
      <c r="E467" s="480">
        <v>1</v>
      </c>
      <c r="F467" s="99" t="s">
        <v>539</v>
      </c>
      <c r="H467" s="99">
        <f>'Справка 6'!D17</f>
        <v>123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48">
        <f t="shared" si="35"/>
        <v>45291</v>
      </c>
      <c r="D468" s="99" t="s">
        <v>543</v>
      </c>
      <c r="E468" s="480">
        <v>1</v>
      </c>
      <c r="F468" s="99" t="s">
        <v>542</v>
      </c>
      <c r="H468" s="99">
        <f>'Справка 6'!D18</f>
        <v>11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48">
        <f t="shared" si="35"/>
        <v>45291</v>
      </c>
      <c r="D469" s="99" t="s">
        <v>545</v>
      </c>
      <c r="E469" s="480">
        <v>1</v>
      </c>
      <c r="F469" s="99" t="s">
        <v>804</v>
      </c>
      <c r="H469" s="99">
        <f>'Справка 6'!D19</f>
        <v>13242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48">
        <f t="shared" si="35"/>
        <v>45291</v>
      </c>
      <c r="D470" s="99" t="s">
        <v>547</v>
      </c>
      <c r="E470" s="480">
        <v>1</v>
      </c>
      <c r="F470" s="99" t="s">
        <v>546</v>
      </c>
      <c r="H470" s="99">
        <f>'Справка 6'!D20</f>
        <v>12795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48">
        <f t="shared" si="35"/>
        <v>45291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48">
        <f t="shared" si="35"/>
        <v>45291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48">
        <f t="shared" si="35"/>
        <v>45291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48">
        <f t="shared" si="35"/>
        <v>45291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48">
        <f t="shared" si="35"/>
        <v>45291</v>
      </c>
      <c r="D475" s="99" t="s">
        <v>558</v>
      </c>
      <c r="E475" s="480">
        <v>1</v>
      </c>
      <c r="F475" s="99" t="s">
        <v>542</v>
      </c>
      <c r="H475" s="99">
        <f>'Справка 6'!D26</f>
        <v>10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48">
        <f t="shared" si="35"/>
        <v>45291</v>
      </c>
      <c r="D476" s="99" t="s">
        <v>560</v>
      </c>
      <c r="E476" s="480">
        <v>1</v>
      </c>
      <c r="F476" s="99" t="s">
        <v>838</v>
      </c>
      <c r="H476" s="99">
        <f>'Справка 6'!D27</f>
        <v>10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48">
        <f t="shared" si="35"/>
        <v>45291</v>
      </c>
      <c r="D477" s="99" t="s">
        <v>562</v>
      </c>
      <c r="E477" s="480">
        <v>1</v>
      </c>
      <c r="F477" s="99" t="s">
        <v>561</v>
      </c>
      <c r="H477" s="99">
        <f>'Справка 6'!D29</f>
        <v>673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48">
        <f t="shared" si="35"/>
        <v>45291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48">
        <f t="shared" si="35"/>
        <v>45291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48">
        <f t="shared" si="35"/>
        <v>45291</v>
      </c>
      <c r="D480" s="99" t="s">
        <v>565</v>
      </c>
      <c r="E480" s="480">
        <v>1</v>
      </c>
      <c r="F480" s="99" t="s">
        <v>113</v>
      </c>
      <c r="H480" s="99">
        <f>'Справка 6'!D32</f>
        <v>673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48">
        <f t="shared" si="35"/>
        <v>45291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48">
        <f t="shared" si="35"/>
        <v>45291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48">
        <f t="shared" si="35"/>
        <v>45291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48">
        <f t="shared" si="35"/>
        <v>45291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48">
        <f t="shared" si="35"/>
        <v>45291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48">
        <f t="shared" si="35"/>
        <v>45291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48">
        <f t="shared" si="35"/>
        <v>45291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48">
        <f t="shared" si="35"/>
        <v>45291</v>
      </c>
      <c r="D488" s="99" t="s">
        <v>578</v>
      </c>
      <c r="E488" s="480">
        <v>1</v>
      </c>
      <c r="F488" s="99" t="s">
        <v>803</v>
      </c>
      <c r="H488" s="99">
        <f>'Справка 6'!D40</f>
        <v>673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48">
        <f t="shared" si="35"/>
        <v>45291</v>
      </c>
      <c r="D489" s="99" t="s">
        <v>581</v>
      </c>
      <c r="E489" s="480">
        <v>1</v>
      </c>
      <c r="F489" s="99" t="s">
        <v>580</v>
      </c>
      <c r="H489" s="99">
        <f>'Справка 6'!D41</f>
        <v>1623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48">
        <f t="shared" si="35"/>
        <v>45291</v>
      </c>
      <c r="D490" s="99" t="s">
        <v>583</v>
      </c>
      <c r="E490" s="480">
        <v>1</v>
      </c>
      <c r="F490" s="99" t="s">
        <v>582</v>
      </c>
      <c r="H490" s="99">
        <f>'Справка 6'!D42</f>
        <v>28343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48">
        <f t="shared" si="35"/>
        <v>45291</v>
      </c>
      <c r="D491" s="99" t="s">
        <v>523</v>
      </c>
      <c r="E491" s="480">
        <v>2</v>
      </c>
      <c r="F491" s="99" t="s">
        <v>522</v>
      </c>
      <c r="H491" s="99">
        <f>'Справка 6'!E11</f>
        <v>66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48">
        <f t="shared" si="35"/>
        <v>45291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48">
        <f t="shared" si="35"/>
        <v>45291</v>
      </c>
      <c r="D493" s="99" t="s">
        <v>529</v>
      </c>
      <c r="E493" s="480">
        <v>2</v>
      </c>
      <c r="F493" s="99" t="s">
        <v>528</v>
      </c>
      <c r="H493" s="99">
        <f>'Справка 6'!E13</f>
        <v>179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48">
        <f t="shared" si="35"/>
        <v>45291</v>
      </c>
      <c r="D494" s="99" t="s">
        <v>532</v>
      </c>
      <c r="E494" s="480">
        <v>2</v>
      </c>
      <c r="F494" s="99" t="s">
        <v>531</v>
      </c>
      <c r="H494" s="99">
        <f>'Справка 6'!E14</f>
        <v>3027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48">
        <f t="shared" si="35"/>
        <v>45291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48">
        <f t="shared" si="35"/>
        <v>45291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48">
        <f t="shared" si="35"/>
        <v>45291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48">
        <f t="shared" si="35"/>
        <v>45291</v>
      </c>
      <c r="D498" s="99" t="s">
        <v>543</v>
      </c>
      <c r="E498" s="480">
        <v>2</v>
      </c>
      <c r="F498" s="99" t="s">
        <v>542</v>
      </c>
      <c r="H498" s="99">
        <f>'Справка 6'!E18</f>
        <v>7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48">
        <f t="shared" si="35"/>
        <v>45291</v>
      </c>
      <c r="D499" s="99" t="s">
        <v>545</v>
      </c>
      <c r="E499" s="480">
        <v>2</v>
      </c>
      <c r="F499" s="99" t="s">
        <v>804</v>
      </c>
      <c r="H499" s="99">
        <f>'Справка 6'!E19</f>
        <v>3279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48">
        <f t="shared" si="35"/>
        <v>45291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48">
        <f t="shared" si="35"/>
        <v>45291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48">
        <f t="shared" si="35"/>
        <v>45291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48">
        <f t="shared" si="35"/>
        <v>45291</v>
      </c>
      <c r="D503" s="99" t="s">
        <v>555</v>
      </c>
      <c r="E503" s="480">
        <v>2</v>
      </c>
      <c r="F503" s="99" t="s">
        <v>554</v>
      </c>
      <c r="H503" s="99">
        <f>'Справка 6'!E24</f>
        <v>22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48">
        <f t="shared" si="35"/>
        <v>45291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48">
        <f t="shared" si="35"/>
        <v>45291</v>
      </c>
      <c r="D505" s="99" t="s">
        <v>558</v>
      </c>
      <c r="E505" s="480">
        <v>2</v>
      </c>
      <c r="F505" s="99" t="s">
        <v>542</v>
      </c>
      <c r="H505" s="99">
        <f>'Справка 6'!E26</f>
        <v>1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48">
        <f t="shared" si="35"/>
        <v>45291</v>
      </c>
      <c r="D506" s="99" t="s">
        <v>560</v>
      </c>
      <c r="E506" s="480">
        <v>2</v>
      </c>
      <c r="F506" s="99" t="s">
        <v>838</v>
      </c>
      <c r="H506" s="99">
        <f>'Справка 6'!E27</f>
        <v>23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48">
        <f t="shared" si="35"/>
        <v>45291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48">
        <f t="shared" si="35"/>
        <v>45291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48">
        <f t="shared" si="35"/>
        <v>45291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48">
        <f t="shared" si="35"/>
        <v>45291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48">
        <f t="shared" si="35"/>
        <v>45291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48">
        <f t="shared" si="35"/>
        <v>45291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48">
        <f t="shared" si="35"/>
        <v>45291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48">
        <f t="shared" si="35"/>
        <v>45291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48">
        <f t="shared" si="35"/>
        <v>45291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48">
        <f t="shared" si="35"/>
        <v>45291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48">
        <f t="shared" si="35"/>
        <v>45291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48">
        <f t="shared" si="35"/>
        <v>45291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48">
        <f t="shared" si="35"/>
        <v>45291</v>
      </c>
      <c r="D519" s="99" t="s">
        <v>581</v>
      </c>
      <c r="E519" s="480">
        <v>2</v>
      </c>
      <c r="F519" s="99" t="s">
        <v>580</v>
      </c>
      <c r="H519" s="99">
        <f>'Справка 6'!E41</f>
        <v>733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48">
        <f t="shared" si="35"/>
        <v>45291</v>
      </c>
      <c r="D520" s="99" t="s">
        <v>583</v>
      </c>
      <c r="E520" s="480">
        <v>2</v>
      </c>
      <c r="F520" s="99" t="s">
        <v>582</v>
      </c>
      <c r="H520" s="99">
        <f>'Справка 6'!E42</f>
        <v>4035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48">
        <f t="shared" si="35"/>
        <v>45291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48">
        <f t="shared" si="35"/>
        <v>45291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48">
        <f t="shared" si="35"/>
        <v>45291</v>
      </c>
      <c r="D523" s="99" t="s">
        <v>529</v>
      </c>
      <c r="E523" s="480">
        <v>3</v>
      </c>
      <c r="F523" s="99" t="s">
        <v>528</v>
      </c>
      <c r="H523" s="99">
        <f>'Справка 6'!F13</f>
        <v>2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48">
        <f t="shared" si="35"/>
        <v>45291</v>
      </c>
      <c r="D524" s="99" t="s">
        <v>532</v>
      </c>
      <c r="E524" s="480">
        <v>3</v>
      </c>
      <c r="F524" s="99" t="s">
        <v>531</v>
      </c>
      <c r="H524" s="99">
        <f>'Справка 6'!F14</f>
        <v>20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48">
        <f aca="true" t="shared" si="38" ref="C525:C588">endDate</f>
        <v>45291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48">
        <f t="shared" si="38"/>
        <v>45291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48">
        <f t="shared" si="38"/>
        <v>45291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48">
        <f t="shared" si="38"/>
        <v>45291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48">
        <f t="shared" si="38"/>
        <v>45291</v>
      </c>
      <c r="D529" s="99" t="s">
        <v>545</v>
      </c>
      <c r="E529" s="480">
        <v>3</v>
      </c>
      <c r="F529" s="99" t="s">
        <v>804</v>
      </c>
      <c r="H529" s="99">
        <f>'Справка 6'!F19</f>
        <v>22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48">
        <f t="shared" si="38"/>
        <v>45291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48">
        <f t="shared" si="38"/>
        <v>45291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48">
        <f t="shared" si="38"/>
        <v>45291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48">
        <f t="shared" si="38"/>
        <v>45291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48">
        <f t="shared" si="38"/>
        <v>45291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48">
        <f t="shared" si="38"/>
        <v>45291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48">
        <f t="shared" si="38"/>
        <v>45291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48">
        <f t="shared" si="38"/>
        <v>45291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48">
        <f t="shared" si="38"/>
        <v>45291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48">
        <f t="shared" si="38"/>
        <v>45291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48">
        <f t="shared" si="38"/>
        <v>45291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48">
        <f t="shared" si="38"/>
        <v>45291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48">
        <f t="shared" si="38"/>
        <v>45291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48">
        <f t="shared" si="38"/>
        <v>45291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48">
        <f t="shared" si="38"/>
        <v>45291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48">
        <f t="shared" si="38"/>
        <v>45291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48">
        <f t="shared" si="38"/>
        <v>45291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48">
        <f t="shared" si="38"/>
        <v>45291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48">
        <f t="shared" si="38"/>
        <v>45291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48">
        <f t="shared" si="38"/>
        <v>45291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48">
        <f t="shared" si="38"/>
        <v>45291</v>
      </c>
      <c r="D550" s="99" t="s">
        <v>583</v>
      </c>
      <c r="E550" s="480">
        <v>3</v>
      </c>
      <c r="F550" s="99" t="s">
        <v>582</v>
      </c>
      <c r="H550" s="99">
        <f>'Справка 6'!F42</f>
        <v>22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48">
        <f t="shared" si="38"/>
        <v>45291</v>
      </c>
      <c r="D551" s="99" t="s">
        <v>523</v>
      </c>
      <c r="E551" s="480">
        <v>4</v>
      </c>
      <c r="F551" s="99" t="s">
        <v>522</v>
      </c>
      <c r="H551" s="99">
        <f>'Справка 6'!G11</f>
        <v>199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48">
        <f t="shared" si="38"/>
        <v>45291</v>
      </c>
      <c r="D552" s="99" t="s">
        <v>526</v>
      </c>
      <c r="E552" s="480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48">
        <f t="shared" si="38"/>
        <v>45291</v>
      </c>
      <c r="D553" s="99" t="s">
        <v>529</v>
      </c>
      <c r="E553" s="480">
        <v>4</v>
      </c>
      <c r="F553" s="99" t="s">
        <v>528</v>
      </c>
      <c r="H553" s="99">
        <f>'Справка 6'!G13</f>
        <v>2226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48">
        <f t="shared" si="38"/>
        <v>45291</v>
      </c>
      <c r="D554" s="99" t="s">
        <v>532</v>
      </c>
      <c r="E554" s="480">
        <v>4</v>
      </c>
      <c r="F554" s="99" t="s">
        <v>531</v>
      </c>
      <c r="H554" s="99">
        <f>'Справка 6'!G14</f>
        <v>13895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48">
        <f t="shared" si="38"/>
        <v>45291</v>
      </c>
      <c r="D555" s="99" t="s">
        <v>535</v>
      </c>
      <c r="E555" s="480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48">
        <f t="shared" si="38"/>
        <v>45291</v>
      </c>
      <c r="D556" s="99" t="s">
        <v>537</v>
      </c>
      <c r="E556" s="480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48">
        <f t="shared" si="38"/>
        <v>45291</v>
      </c>
      <c r="D557" s="99" t="s">
        <v>540</v>
      </c>
      <c r="E557" s="480">
        <v>4</v>
      </c>
      <c r="F557" s="99" t="s">
        <v>539</v>
      </c>
      <c r="H557" s="99">
        <f>'Справка 6'!G17</f>
        <v>123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48">
        <f t="shared" si="38"/>
        <v>45291</v>
      </c>
      <c r="D558" s="99" t="s">
        <v>543</v>
      </c>
      <c r="E558" s="480">
        <v>4</v>
      </c>
      <c r="F558" s="99" t="s">
        <v>542</v>
      </c>
      <c r="H558" s="99">
        <f>'Справка 6'!G18</f>
        <v>18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48">
        <f t="shared" si="38"/>
        <v>45291</v>
      </c>
      <c r="D559" s="99" t="s">
        <v>545</v>
      </c>
      <c r="E559" s="480">
        <v>4</v>
      </c>
      <c r="F559" s="99" t="s">
        <v>804</v>
      </c>
      <c r="H559" s="99">
        <f>'Справка 6'!G19</f>
        <v>16499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48">
        <f t="shared" si="38"/>
        <v>45291</v>
      </c>
      <c r="D560" s="99" t="s">
        <v>547</v>
      </c>
      <c r="E560" s="480">
        <v>4</v>
      </c>
      <c r="F560" s="99" t="s">
        <v>546</v>
      </c>
      <c r="H560" s="99">
        <f>'Справка 6'!G20</f>
        <v>12795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48">
        <f t="shared" si="38"/>
        <v>45291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48">
        <f t="shared" si="38"/>
        <v>45291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48">
        <f t="shared" si="38"/>
        <v>45291</v>
      </c>
      <c r="D563" s="99" t="s">
        <v>555</v>
      </c>
      <c r="E563" s="480">
        <v>4</v>
      </c>
      <c r="F563" s="99" t="s">
        <v>554</v>
      </c>
      <c r="H563" s="99">
        <f>'Справка 6'!G24</f>
        <v>22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48">
        <f t="shared" si="38"/>
        <v>45291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48">
        <f t="shared" si="38"/>
        <v>45291</v>
      </c>
      <c r="D565" s="99" t="s">
        <v>558</v>
      </c>
      <c r="E565" s="480">
        <v>4</v>
      </c>
      <c r="F565" s="99" t="s">
        <v>542</v>
      </c>
      <c r="H565" s="99">
        <f>'Справка 6'!G26</f>
        <v>11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48">
        <f t="shared" si="38"/>
        <v>45291</v>
      </c>
      <c r="D566" s="99" t="s">
        <v>560</v>
      </c>
      <c r="E566" s="480">
        <v>4</v>
      </c>
      <c r="F566" s="99" t="s">
        <v>838</v>
      </c>
      <c r="H566" s="99">
        <f>'Справка 6'!G27</f>
        <v>33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48">
        <f t="shared" si="38"/>
        <v>45291</v>
      </c>
      <c r="D567" s="99" t="s">
        <v>562</v>
      </c>
      <c r="E567" s="480">
        <v>4</v>
      </c>
      <c r="F567" s="99" t="s">
        <v>561</v>
      </c>
      <c r="H567" s="99">
        <f>'Справка 6'!G29</f>
        <v>673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48">
        <f t="shared" si="38"/>
        <v>45291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48">
        <f t="shared" si="38"/>
        <v>45291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48">
        <f t="shared" si="38"/>
        <v>45291</v>
      </c>
      <c r="D570" s="99" t="s">
        <v>565</v>
      </c>
      <c r="E570" s="480">
        <v>4</v>
      </c>
      <c r="F570" s="99" t="s">
        <v>113</v>
      </c>
      <c r="H570" s="99">
        <f>'Справка 6'!G32</f>
        <v>673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48">
        <f t="shared" si="38"/>
        <v>45291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48">
        <f t="shared" si="38"/>
        <v>45291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48">
        <f t="shared" si="38"/>
        <v>45291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48">
        <f t="shared" si="38"/>
        <v>45291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48">
        <f t="shared" si="38"/>
        <v>45291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48">
        <f t="shared" si="38"/>
        <v>45291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48">
        <f t="shared" si="38"/>
        <v>45291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48">
        <f t="shared" si="38"/>
        <v>45291</v>
      </c>
      <c r="D578" s="99" t="s">
        <v>578</v>
      </c>
      <c r="E578" s="480">
        <v>4</v>
      </c>
      <c r="F578" s="99" t="s">
        <v>803</v>
      </c>
      <c r="H578" s="99">
        <f>'Справка 6'!G40</f>
        <v>673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48">
        <f t="shared" si="38"/>
        <v>45291</v>
      </c>
      <c r="D579" s="99" t="s">
        <v>581</v>
      </c>
      <c r="E579" s="480">
        <v>4</v>
      </c>
      <c r="F579" s="99" t="s">
        <v>580</v>
      </c>
      <c r="H579" s="99">
        <f>'Справка 6'!G41</f>
        <v>2356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48">
        <f t="shared" si="38"/>
        <v>45291</v>
      </c>
      <c r="D580" s="99" t="s">
        <v>583</v>
      </c>
      <c r="E580" s="480">
        <v>4</v>
      </c>
      <c r="F580" s="99" t="s">
        <v>582</v>
      </c>
      <c r="H580" s="99">
        <f>'Справка 6'!G42</f>
        <v>32356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48">
        <f t="shared" si="38"/>
        <v>45291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48">
        <f t="shared" si="38"/>
        <v>45291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48">
        <f t="shared" si="38"/>
        <v>45291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48">
        <f t="shared" si="38"/>
        <v>45291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48">
        <f t="shared" si="38"/>
        <v>45291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48">
        <f t="shared" si="38"/>
        <v>45291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48">
        <f t="shared" si="38"/>
        <v>45291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48">
        <f t="shared" si="38"/>
        <v>45291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48">
        <f aca="true" t="shared" si="41" ref="C589:C652">endDate</f>
        <v>45291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48">
        <f t="shared" si="41"/>
        <v>45291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48">
        <f t="shared" si="41"/>
        <v>45291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48">
        <f t="shared" si="41"/>
        <v>45291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48">
        <f t="shared" si="41"/>
        <v>45291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48">
        <f t="shared" si="41"/>
        <v>45291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48">
        <f t="shared" si="41"/>
        <v>45291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48">
        <f t="shared" si="41"/>
        <v>45291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48">
        <f t="shared" si="41"/>
        <v>45291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48">
        <f t="shared" si="41"/>
        <v>45291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48">
        <f t="shared" si="41"/>
        <v>45291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48">
        <f t="shared" si="41"/>
        <v>45291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48">
        <f t="shared" si="41"/>
        <v>45291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48">
        <f t="shared" si="41"/>
        <v>45291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48">
        <f t="shared" si="41"/>
        <v>45291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48">
        <f t="shared" si="41"/>
        <v>45291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48">
        <f t="shared" si="41"/>
        <v>45291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48">
        <f t="shared" si="41"/>
        <v>45291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48">
        <f t="shared" si="41"/>
        <v>45291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48">
        <f t="shared" si="41"/>
        <v>45291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48">
        <f t="shared" si="41"/>
        <v>45291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48">
        <f t="shared" si="41"/>
        <v>45291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48">
        <f t="shared" si="41"/>
        <v>45291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48">
        <f t="shared" si="41"/>
        <v>45291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48">
        <f t="shared" si="41"/>
        <v>45291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48">
        <f t="shared" si="41"/>
        <v>45291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48">
        <f t="shared" si="41"/>
        <v>45291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48">
        <f t="shared" si="41"/>
        <v>45291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48">
        <f t="shared" si="41"/>
        <v>45291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48">
        <f t="shared" si="41"/>
        <v>45291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48">
        <f t="shared" si="41"/>
        <v>45291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48">
        <f t="shared" si="41"/>
        <v>45291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48">
        <f t="shared" si="41"/>
        <v>45291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48">
        <f t="shared" si="41"/>
        <v>45291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48">
        <f t="shared" si="41"/>
        <v>45291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48">
        <f t="shared" si="41"/>
        <v>45291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48">
        <f t="shared" si="41"/>
        <v>45291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48">
        <f t="shared" si="41"/>
        <v>45291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48">
        <f t="shared" si="41"/>
        <v>45291</v>
      </c>
      <c r="D627" s="99" t="s">
        <v>562</v>
      </c>
      <c r="E627" s="480">
        <v>6</v>
      </c>
      <c r="F627" s="99" t="s">
        <v>561</v>
      </c>
      <c r="H627" s="99">
        <f>'Справка 6'!I29</f>
        <v>84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48">
        <f t="shared" si="41"/>
        <v>45291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48">
        <f t="shared" si="41"/>
        <v>45291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48">
        <f t="shared" si="41"/>
        <v>45291</v>
      </c>
      <c r="D630" s="99" t="s">
        <v>565</v>
      </c>
      <c r="E630" s="480">
        <v>6</v>
      </c>
      <c r="F630" s="99" t="s">
        <v>113</v>
      </c>
      <c r="H630" s="99">
        <f>'Справка 6'!I32</f>
        <v>84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48">
        <f t="shared" si="41"/>
        <v>45291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48">
        <f t="shared" si="41"/>
        <v>45291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48">
        <f t="shared" si="41"/>
        <v>45291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48">
        <f t="shared" si="41"/>
        <v>45291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48">
        <f t="shared" si="41"/>
        <v>45291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48">
        <f t="shared" si="41"/>
        <v>45291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48">
        <f t="shared" si="41"/>
        <v>45291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48">
        <f t="shared" si="41"/>
        <v>45291</v>
      </c>
      <c r="D638" s="99" t="s">
        <v>578</v>
      </c>
      <c r="E638" s="480">
        <v>6</v>
      </c>
      <c r="F638" s="99" t="s">
        <v>803</v>
      </c>
      <c r="H638" s="99">
        <f>'Справка 6'!I40</f>
        <v>84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48">
        <f t="shared" si="41"/>
        <v>45291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48">
        <f t="shared" si="41"/>
        <v>45291</v>
      </c>
      <c r="D640" s="99" t="s">
        <v>583</v>
      </c>
      <c r="E640" s="480">
        <v>6</v>
      </c>
      <c r="F640" s="99" t="s">
        <v>582</v>
      </c>
      <c r="H640" s="99">
        <f>'Справка 6'!I42</f>
        <v>84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48">
        <f t="shared" si="41"/>
        <v>45291</v>
      </c>
      <c r="D641" s="99" t="s">
        <v>523</v>
      </c>
      <c r="E641" s="480">
        <v>7</v>
      </c>
      <c r="F641" s="99" t="s">
        <v>522</v>
      </c>
      <c r="H641" s="99">
        <f>'Справка 6'!J11</f>
        <v>199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48">
        <f t="shared" si="41"/>
        <v>45291</v>
      </c>
      <c r="D642" s="99" t="s">
        <v>526</v>
      </c>
      <c r="E642" s="480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48">
        <f t="shared" si="41"/>
        <v>45291</v>
      </c>
      <c r="D643" s="99" t="s">
        <v>529</v>
      </c>
      <c r="E643" s="480">
        <v>7</v>
      </c>
      <c r="F643" s="99" t="s">
        <v>528</v>
      </c>
      <c r="H643" s="99">
        <f>'Справка 6'!J13</f>
        <v>2226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48">
        <f t="shared" si="41"/>
        <v>45291</v>
      </c>
      <c r="D644" s="99" t="s">
        <v>532</v>
      </c>
      <c r="E644" s="480">
        <v>7</v>
      </c>
      <c r="F644" s="99" t="s">
        <v>531</v>
      </c>
      <c r="H644" s="99">
        <f>'Справка 6'!J14</f>
        <v>13895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48">
        <f t="shared" si="41"/>
        <v>45291</v>
      </c>
      <c r="D645" s="99" t="s">
        <v>535</v>
      </c>
      <c r="E645" s="480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48">
        <f t="shared" si="41"/>
        <v>45291</v>
      </c>
      <c r="D646" s="99" t="s">
        <v>537</v>
      </c>
      <c r="E646" s="480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48">
        <f t="shared" si="41"/>
        <v>45291</v>
      </c>
      <c r="D647" s="99" t="s">
        <v>540</v>
      </c>
      <c r="E647" s="480">
        <v>7</v>
      </c>
      <c r="F647" s="99" t="s">
        <v>539</v>
      </c>
      <c r="H647" s="99">
        <f>'Справка 6'!J17</f>
        <v>123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48">
        <f t="shared" si="41"/>
        <v>45291</v>
      </c>
      <c r="D648" s="99" t="s">
        <v>543</v>
      </c>
      <c r="E648" s="480">
        <v>7</v>
      </c>
      <c r="F648" s="99" t="s">
        <v>542</v>
      </c>
      <c r="H648" s="99">
        <f>'Справка 6'!J18</f>
        <v>18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48">
        <f t="shared" si="41"/>
        <v>45291</v>
      </c>
      <c r="D649" s="99" t="s">
        <v>545</v>
      </c>
      <c r="E649" s="480">
        <v>7</v>
      </c>
      <c r="F649" s="99" t="s">
        <v>804</v>
      </c>
      <c r="H649" s="99">
        <f>'Справка 6'!J19</f>
        <v>16499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48">
        <f t="shared" si="41"/>
        <v>45291</v>
      </c>
      <c r="D650" s="99" t="s">
        <v>547</v>
      </c>
      <c r="E650" s="480">
        <v>7</v>
      </c>
      <c r="F650" s="99" t="s">
        <v>546</v>
      </c>
      <c r="H650" s="99">
        <f>'Справка 6'!J20</f>
        <v>12795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48">
        <f t="shared" si="41"/>
        <v>45291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48">
        <f t="shared" si="41"/>
        <v>45291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48">
        <f aca="true" t="shared" si="44" ref="C653:C716">endDate</f>
        <v>45291</v>
      </c>
      <c r="D653" s="99" t="s">
        <v>555</v>
      </c>
      <c r="E653" s="480">
        <v>7</v>
      </c>
      <c r="F653" s="99" t="s">
        <v>554</v>
      </c>
      <c r="H653" s="99">
        <f>'Справка 6'!J24</f>
        <v>22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48">
        <f t="shared" si="44"/>
        <v>45291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48">
        <f t="shared" si="44"/>
        <v>45291</v>
      </c>
      <c r="D655" s="99" t="s">
        <v>558</v>
      </c>
      <c r="E655" s="480">
        <v>7</v>
      </c>
      <c r="F655" s="99" t="s">
        <v>542</v>
      </c>
      <c r="H655" s="99">
        <f>'Справка 6'!J26</f>
        <v>11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48">
        <f t="shared" si="44"/>
        <v>45291</v>
      </c>
      <c r="D656" s="99" t="s">
        <v>560</v>
      </c>
      <c r="E656" s="480">
        <v>7</v>
      </c>
      <c r="F656" s="99" t="s">
        <v>838</v>
      </c>
      <c r="H656" s="99">
        <f>'Справка 6'!J27</f>
        <v>33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48">
        <f t="shared" si="44"/>
        <v>45291</v>
      </c>
      <c r="D657" s="99" t="s">
        <v>562</v>
      </c>
      <c r="E657" s="480">
        <v>7</v>
      </c>
      <c r="F657" s="99" t="s">
        <v>561</v>
      </c>
      <c r="H657" s="99">
        <f>'Справка 6'!J29</f>
        <v>589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48">
        <f t="shared" si="44"/>
        <v>45291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48">
        <f t="shared" si="44"/>
        <v>45291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48">
        <f t="shared" si="44"/>
        <v>45291</v>
      </c>
      <c r="D660" s="99" t="s">
        <v>565</v>
      </c>
      <c r="E660" s="480">
        <v>7</v>
      </c>
      <c r="F660" s="99" t="s">
        <v>113</v>
      </c>
      <c r="H660" s="99">
        <f>'Справка 6'!J32</f>
        <v>589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48">
        <f t="shared" si="44"/>
        <v>45291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48">
        <f t="shared" si="44"/>
        <v>45291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48">
        <f t="shared" si="44"/>
        <v>45291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48">
        <f t="shared" si="44"/>
        <v>45291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48">
        <f t="shared" si="44"/>
        <v>45291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48">
        <f t="shared" si="44"/>
        <v>45291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48">
        <f t="shared" si="44"/>
        <v>45291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48">
        <f t="shared" si="44"/>
        <v>45291</v>
      </c>
      <c r="D668" s="99" t="s">
        <v>578</v>
      </c>
      <c r="E668" s="480">
        <v>7</v>
      </c>
      <c r="F668" s="99" t="s">
        <v>803</v>
      </c>
      <c r="H668" s="99">
        <f>'Справка 6'!J40</f>
        <v>589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48">
        <f t="shared" si="44"/>
        <v>45291</v>
      </c>
      <c r="D669" s="99" t="s">
        <v>581</v>
      </c>
      <c r="E669" s="480">
        <v>7</v>
      </c>
      <c r="F669" s="99" t="s">
        <v>580</v>
      </c>
      <c r="H669" s="99">
        <f>'Справка 6'!J41</f>
        <v>2356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48">
        <f t="shared" si="44"/>
        <v>45291</v>
      </c>
      <c r="D670" s="99" t="s">
        <v>583</v>
      </c>
      <c r="E670" s="480">
        <v>7</v>
      </c>
      <c r="F670" s="99" t="s">
        <v>582</v>
      </c>
      <c r="H670" s="99">
        <f>'Справка 6'!J42</f>
        <v>32272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48">
        <f t="shared" si="44"/>
        <v>45291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48">
        <f t="shared" si="44"/>
        <v>45291</v>
      </c>
      <c r="D672" s="99" t="s">
        <v>526</v>
      </c>
      <c r="E672" s="480">
        <v>8</v>
      </c>
      <c r="F672" s="99" t="s">
        <v>525</v>
      </c>
      <c r="H672" s="99">
        <f>'Справка 6'!K12</f>
        <v>19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48">
        <f t="shared" si="44"/>
        <v>45291</v>
      </c>
      <c r="D673" s="99" t="s">
        <v>529</v>
      </c>
      <c r="E673" s="480">
        <v>8</v>
      </c>
      <c r="F673" s="99" t="s">
        <v>528</v>
      </c>
      <c r="H673" s="99">
        <f>'Справка 6'!K13</f>
        <v>1228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48">
        <f t="shared" si="44"/>
        <v>45291</v>
      </c>
      <c r="D674" s="99" t="s">
        <v>532</v>
      </c>
      <c r="E674" s="480">
        <v>8</v>
      </c>
      <c r="F674" s="99" t="s">
        <v>531</v>
      </c>
      <c r="H674" s="99">
        <f>'Справка 6'!K14</f>
        <v>4659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48">
        <f t="shared" si="44"/>
        <v>45291</v>
      </c>
      <c r="D675" s="99" t="s">
        <v>535</v>
      </c>
      <c r="E675" s="480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48">
        <f t="shared" si="44"/>
        <v>45291</v>
      </c>
      <c r="D676" s="99" t="s">
        <v>537</v>
      </c>
      <c r="E676" s="480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48">
        <f t="shared" si="44"/>
        <v>45291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48">
        <f t="shared" si="44"/>
        <v>45291</v>
      </c>
      <c r="D678" s="99" t="s">
        <v>543</v>
      </c>
      <c r="E678" s="480">
        <v>8</v>
      </c>
      <c r="F678" s="99" t="s">
        <v>542</v>
      </c>
      <c r="H678" s="99">
        <f>'Справка 6'!K18</f>
        <v>9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48">
        <f t="shared" si="44"/>
        <v>45291</v>
      </c>
      <c r="D679" s="99" t="s">
        <v>545</v>
      </c>
      <c r="E679" s="480">
        <v>8</v>
      </c>
      <c r="F679" s="99" t="s">
        <v>804</v>
      </c>
      <c r="H679" s="99">
        <f>'Справка 6'!K19</f>
        <v>5915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48">
        <f t="shared" si="44"/>
        <v>45291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48">
        <f t="shared" si="44"/>
        <v>45291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48">
        <f t="shared" si="44"/>
        <v>45291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48">
        <f t="shared" si="44"/>
        <v>45291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48">
        <f t="shared" si="44"/>
        <v>45291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48">
        <f t="shared" si="44"/>
        <v>45291</v>
      </c>
      <c r="D685" s="99" t="s">
        <v>558</v>
      </c>
      <c r="E685" s="480">
        <v>8</v>
      </c>
      <c r="F685" s="99" t="s">
        <v>542</v>
      </c>
      <c r="H685" s="99">
        <f>'Справка 6'!K26</f>
        <v>6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48">
        <f t="shared" si="44"/>
        <v>45291</v>
      </c>
      <c r="D686" s="99" t="s">
        <v>560</v>
      </c>
      <c r="E686" s="480">
        <v>8</v>
      </c>
      <c r="F686" s="99" t="s">
        <v>838</v>
      </c>
      <c r="H686" s="99">
        <f>'Справка 6'!K27</f>
        <v>6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48">
        <f t="shared" si="44"/>
        <v>45291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48">
        <f t="shared" si="44"/>
        <v>45291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48">
        <f t="shared" si="44"/>
        <v>45291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48">
        <f t="shared" si="44"/>
        <v>45291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48">
        <f t="shared" si="44"/>
        <v>45291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48">
        <f t="shared" si="44"/>
        <v>45291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48">
        <f t="shared" si="44"/>
        <v>45291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48">
        <f t="shared" si="44"/>
        <v>45291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48">
        <f t="shared" si="44"/>
        <v>45291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48">
        <f t="shared" si="44"/>
        <v>45291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48">
        <f t="shared" si="44"/>
        <v>45291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48">
        <f t="shared" si="44"/>
        <v>45291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48">
        <f t="shared" si="44"/>
        <v>45291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48">
        <f t="shared" si="44"/>
        <v>45291</v>
      </c>
      <c r="D700" s="99" t="s">
        <v>583</v>
      </c>
      <c r="E700" s="480">
        <v>8</v>
      </c>
      <c r="F700" s="99" t="s">
        <v>582</v>
      </c>
      <c r="H700" s="99">
        <f>'Справка 6'!K42</f>
        <v>5921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48">
        <f t="shared" si="44"/>
        <v>45291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48">
        <f t="shared" si="44"/>
        <v>45291</v>
      </c>
      <c r="D702" s="99" t="s">
        <v>526</v>
      </c>
      <c r="E702" s="480">
        <v>9</v>
      </c>
      <c r="F702" s="99" t="s">
        <v>525</v>
      </c>
      <c r="H702" s="99">
        <f>'Справка 6'!L12</f>
        <v>1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48">
        <f t="shared" si="44"/>
        <v>45291</v>
      </c>
      <c r="D703" s="99" t="s">
        <v>529</v>
      </c>
      <c r="E703" s="480">
        <v>9</v>
      </c>
      <c r="F703" s="99" t="s">
        <v>528</v>
      </c>
      <c r="H703" s="99">
        <f>'Справка 6'!L13</f>
        <v>16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48">
        <f t="shared" si="44"/>
        <v>45291</v>
      </c>
      <c r="D704" s="99" t="s">
        <v>532</v>
      </c>
      <c r="E704" s="480">
        <v>9</v>
      </c>
      <c r="F704" s="99" t="s">
        <v>531</v>
      </c>
      <c r="H704" s="99">
        <f>'Справка 6'!L14</f>
        <v>389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48">
        <f t="shared" si="44"/>
        <v>45291</v>
      </c>
      <c r="D705" s="99" t="s">
        <v>535</v>
      </c>
      <c r="E705" s="480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48">
        <f t="shared" si="44"/>
        <v>45291</v>
      </c>
      <c r="D706" s="99" t="s">
        <v>537</v>
      </c>
      <c r="E706" s="480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48">
        <f t="shared" si="44"/>
        <v>45291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48">
        <f t="shared" si="44"/>
        <v>45291</v>
      </c>
      <c r="D708" s="99" t="s">
        <v>543</v>
      </c>
      <c r="E708" s="480">
        <v>9</v>
      </c>
      <c r="F708" s="99" t="s">
        <v>542</v>
      </c>
      <c r="H708" s="99">
        <f>'Справка 6'!L18</f>
        <v>2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48">
        <f t="shared" si="44"/>
        <v>45291</v>
      </c>
      <c r="D709" s="99" t="s">
        <v>545</v>
      </c>
      <c r="E709" s="480">
        <v>9</v>
      </c>
      <c r="F709" s="99" t="s">
        <v>804</v>
      </c>
      <c r="H709" s="99">
        <f>'Справка 6'!L19</f>
        <v>408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48">
        <f t="shared" si="44"/>
        <v>45291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48">
        <f t="shared" si="44"/>
        <v>45291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48">
        <f t="shared" si="44"/>
        <v>45291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48">
        <f t="shared" si="44"/>
        <v>45291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48">
        <f t="shared" si="44"/>
        <v>45291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48">
        <f t="shared" si="44"/>
        <v>45291</v>
      </c>
      <c r="D715" s="99" t="s">
        <v>558</v>
      </c>
      <c r="E715" s="480">
        <v>9</v>
      </c>
      <c r="F715" s="99" t="s">
        <v>542</v>
      </c>
      <c r="H715" s="99">
        <f>'Справка 6'!L26</f>
        <v>2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48">
        <f t="shared" si="44"/>
        <v>45291</v>
      </c>
      <c r="D716" s="99" t="s">
        <v>560</v>
      </c>
      <c r="E716" s="480">
        <v>9</v>
      </c>
      <c r="F716" s="99" t="s">
        <v>838</v>
      </c>
      <c r="H716" s="99">
        <f>'Справка 6'!L27</f>
        <v>2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48">
        <f aca="true" t="shared" si="47" ref="C717:C780">endDate</f>
        <v>45291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48">
        <f t="shared" si="47"/>
        <v>45291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48">
        <f t="shared" si="47"/>
        <v>45291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48">
        <f t="shared" si="47"/>
        <v>45291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48">
        <f t="shared" si="47"/>
        <v>45291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48">
        <f t="shared" si="47"/>
        <v>45291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48">
        <f t="shared" si="47"/>
        <v>45291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48">
        <f t="shared" si="47"/>
        <v>45291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48">
        <f t="shared" si="47"/>
        <v>45291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48">
        <f t="shared" si="47"/>
        <v>45291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48">
        <f t="shared" si="47"/>
        <v>45291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48">
        <f t="shared" si="47"/>
        <v>45291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48">
        <f t="shared" si="47"/>
        <v>45291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48">
        <f t="shared" si="47"/>
        <v>45291</v>
      </c>
      <c r="D730" s="99" t="s">
        <v>583</v>
      </c>
      <c r="E730" s="480">
        <v>9</v>
      </c>
      <c r="F730" s="99" t="s">
        <v>582</v>
      </c>
      <c r="H730" s="99">
        <f>'Справка 6'!L42</f>
        <v>410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48">
        <f t="shared" si="47"/>
        <v>45291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48">
        <f t="shared" si="47"/>
        <v>45291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48">
        <f t="shared" si="47"/>
        <v>45291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48">
        <f t="shared" si="47"/>
        <v>45291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48">
        <f t="shared" si="47"/>
        <v>45291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48">
        <f t="shared" si="47"/>
        <v>45291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48">
        <f t="shared" si="47"/>
        <v>45291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48">
        <f t="shared" si="47"/>
        <v>45291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48">
        <f t="shared" si="47"/>
        <v>45291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48">
        <f t="shared" si="47"/>
        <v>45291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48">
        <f t="shared" si="47"/>
        <v>45291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48">
        <f t="shared" si="47"/>
        <v>45291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48">
        <f t="shared" si="47"/>
        <v>45291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48">
        <f t="shared" si="47"/>
        <v>45291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48">
        <f t="shared" si="47"/>
        <v>45291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48">
        <f t="shared" si="47"/>
        <v>45291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48">
        <f t="shared" si="47"/>
        <v>45291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48">
        <f t="shared" si="47"/>
        <v>45291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48">
        <f t="shared" si="47"/>
        <v>45291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48">
        <f t="shared" si="47"/>
        <v>45291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48">
        <f t="shared" si="47"/>
        <v>45291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48">
        <f t="shared" si="47"/>
        <v>45291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48">
        <f t="shared" si="47"/>
        <v>45291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48">
        <f t="shared" si="47"/>
        <v>45291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48">
        <f t="shared" si="47"/>
        <v>45291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48">
        <f t="shared" si="47"/>
        <v>45291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48">
        <f t="shared" si="47"/>
        <v>45291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48">
        <f t="shared" si="47"/>
        <v>45291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48">
        <f t="shared" si="47"/>
        <v>45291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48">
        <f t="shared" si="47"/>
        <v>45291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48">
        <f t="shared" si="47"/>
        <v>45291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48">
        <f t="shared" si="47"/>
        <v>45291</v>
      </c>
      <c r="D762" s="99" t="s">
        <v>526</v>
      </c>
      <c r="E762" s="480">
        <v>11</v>
      </c>
      <c r="F762" s="99" t="s">
        <v>525</v>
      </c>
      <c r="H762" s="99">
        <f>'Справка 6'!N12</f>
        <v>20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48">
        <f t="shared" si="47"/>
        <v>45291</v>
      </c>
      <c r="D763" s="99" t="s">
        <v>529</v>
      </c>
      <c r="E763" s="480">
        <v>11</v>
      </c>
      <c r="F763" s="99" t="s">
        <v>528</v>
      </c>
      <c r="H763" s="99">
        <f>'Справка 6'!N13</f>
        <v>1244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48">
        <f t="shared" si="47"/>
        <v>45291</v>
      </c>
      <c r="D764" s="99" t="s">
        <v>532</v>
      </c>
      <c r="E764" s="480">
        <v>11</v>
      </c>
      <c r="F764" s="99" t="s">
        <v>531</v>
      </c>
      <c r="H764" s="99">
        <f>'Справка 6'!N14</f>
        <v>5048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48">
        <f t="shared" si="47"/>
        <v>45291</v>
      </c>
      <c r="D765" s="99" t="s">
        <v>535</v>
      </c>
      <c r="E765" s="480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48">
        <f t="shared" si="47"/>
        <v>45291</v>
      </c>
      <c r="D766" s="99" t="s">
        <v>537</v>
      </c>
      <c r="E766" s="480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48">
        <f t="shared" si="47"/>
        <v>45291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48">
        <f t="shared" si="47"/>
        <v>45291</v>
      </c>
      <c r="D768" s="99" t="s">
        <v>543</v>
      </c>
      <c r="E768" s="480">
        <v>11</v>
      </c>
      <c r="F768" s="99" t="s">
        <v>542</v>
      </c>
      <c r="H768" s="99">
        <f>'Справка 6'!N18</f>
        <v>11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48">
        <f t="shared" si="47"/>
        <v>45291</v>
      </c>
      <c r="D769" s="99" t="s">
        <v>545</v>
      </c>
      <c r="E769" s="480">
        <v>11</v>
      </c>
      <c r="F769" s="99" t="s">
        <v>804</v>
      </c>
      <c r="H769" s="99">
        <f>'Справка 6'!N19</f>
        <v>6323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48">
        <f t="shared" si="47"/>
        <v>45291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48">
        <f t="shared" si="47"/>
        <v>45291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48">
        <f t="shared" si="47"/>
        <v>45291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48">
        <f t="shared" si="47"/>
        <v>45291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48">
        <f t="shared" si="47"/>
        <v>45291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48">
        <f t="shared" si="47"/>
        <v>45291</v>
      </c>
      <c r="D775" s="99" t="s">
        <v>558</v>
      </c>
      <c r="E775" s="480">
        <v>11</v>
      </c>
      <c r="F775" s="99" t="s">
        <v>542</v>
      </c>
      <c r="H775" s="99">
        <f>'Справка 6'!N26</f>
        <v>8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48">
        <f t="shared" si="47"/>
        <v>45291</v>
      </c>
      <c r="D776" s="99" t="s">
        <v>560</v>
      </c>
      <c r="E776" s="480">
        <v>11</v>
      </c>
      <c r="F776" s="99" t="s">
        <v>838</v>
      </c>
      <c r="H776" s="99">
        <f>'Справка 6'!N27</f>
        <v>8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48">
        <f t="shared" si="47"/>
        <v>45291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48">
        <f t="shared" si="47"/>
        <v>45291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48">
        <f t="shared" si="47"/>
        <v>45291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48">
        <f t="shared" si="47"/>
        <v>45291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48">
        <f aca="true" t="shared" si="50" ref="C781:C844">endDate</f>
        <v>45291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48">
        <f t="shared" si="50"/>
        <v>45291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48">
        <f t="shared" si="50"/>
        <v>45291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48">
        <f t="shared" si="50"/>
        <v>45291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48">
        <f t="shared" si="50"/>
        <v>45291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48">
        <f t="shared" si="50"/>
        <v>45291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48">
        <f t="shared" si="50"/>
        <v>45291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48">
        <f t="shared" si="50"/>
        <v>45291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48">
        <f t="shared" si="50"/>
        <v>45291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48">
        <f t="shared" si="50"/>
        <v>45291</v>
      </c>
      <c r="D790" s="99" t="s">
        <v>583</v>
      </c>
      <c r="E790" s="480">
        <v>11</v>
      </c>
      <c r="F790" s="99" t="s">
        <v>582</v>
      </c>
      <c r="H790" s="99">
        <f>'Справка 6'!N42</f>
        <v>6331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48">
        <f t="shared" si="50"/>
        <v>45291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48">
        <f t="shared" si="50"/>
        <v>45291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48">
        <f t="shared" si="50"/>
        <v>45291</v>
      </c>
      <c r="D793" s="99" t="s">
        <v>529</v>
      </c>
      <c r="E793" s="480">
        <v>12</v>
      </c>
      <c r="F793" s="99" t="s">
        <v>528</v>
      </c>
      <c r="H793" s="99">
        <f>'Справка 6'!O13</f>
        <v>24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48">
        <f t="shared" si="50"/>
        <v>45291</v>
      </c>
      <c r="D794" s="99" t="s">
        <v>532</v>
      </c>
      <c r="E794" s="480">
        <v>12</v>
      </c>
      <c r="F794" s="99" t="s">
        <v>531</v>
      </c>
      <c r="H794" s="99">
        <f>'Справка 6'!O14</f>
        <v>135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48">
        <f t="shared" si="50"/>
        <v>45291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48">
        <f t="shared" si="50"/>
        <v>45291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48">
        <f t="shared" si="50"/>
        <v>45291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48">
        <f t="shared" si="50"/>
        <v>45291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48">
        <f t="shared" si="50"/>
        <v>45291</v>
      </c>
      <c r="D799" s="99" t="s">
        <v>545</v>
      </c>
      <c r="E799" s="480">
        <v>12</v>
      </c>
      <c r="F799" s="99" t="s">
        <v>804</v>
      </c>
      <c r="H799" s="99">
        <f>'Справка 6'!O19</f>
        <v>159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48">
        <f t="shared" si="50"/>
        <v>45291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48">
        <f t="shared" si="50"/>
        <v>45291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48">
        <f t="shared" si="50"/>
        <v>45291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48">
        <f t="shared" si="50"/>
        <v>45291</v>
      </c>
      <c r="D803" s="99" t="s">
        <v>555</v>
      </c>
      <c r="E803" s="480">
        <v>12</v>
      </c>
      <c r="F803" s="99" t="s">
        <v>554</v>
      </c>
      <c r="H803" s="99">
        <f>'Справка 6'!O24</f>
        <v>7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48">
        <f t="shared" si="50"/>
        <v>45291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48">
        <f t="shared" si="50"/>
        <v>45291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48">
        <f t="shared" si="50"/>
        <v>45291</v>
      </c>
      <c r="D806" s="99" t="s">
        <v>560</v>
      </c>
      <c r="E806" s="480">
        <v>12</v>
      </c>
      <c r="F806" s="99" t="s">
        <v>838</v>
      </c>
      <c r="H806" s="99">
        <f>'Справка 6'!O27</f>
        <v>7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48">
        <f t="shared" si="50"/>
        <v>45291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48">
        <f t="shared" si="50"/>
        <v>45291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48">
        <f t="shared" si="50"/>
        <v>45291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48">
        <f t="shared" si="50"/>
        <v>45291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48">
        <f t="shared" si="50"/>
        <v>45291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48">
        <f t="shared" si="50"/>
        <v>45291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48">
        <f t="shared" si="50"/>
        <v>45291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48">
        <f t="shared" si="50"/>
        <v>45291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48">
        <f t="shared" si="50"/>
        <v>45291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48">
        <f t="shared" si="50"/>
        <v>45291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48">
        <f t="shared" si="50"/>
        <v>45291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48">
        <f t="shared" si="50"/>
        <v>45291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48">
        <f t="shared" si="50"/>
        <v>45291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48">
        <f t="shared" si="50"/>
        <v>45291</v>
      </c>
      <c r="D820" s="99" t="s">
        <v>583</v>
      </c>
      <c r="E820" s="480">
        <v>12</v>
      </c>
      <c r="F820" s="99" t="s">
        <v>582</v>
      </c>
      <c r="H820" s="99">
        <f>'Справка 6'!O42</f>
        <v>166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48">
        <f t="shared" si="50"/>
        <v>45291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48">
        <f t="shared" si="50"/>
        <v>45291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48">
        <f t="shared" si="50"/>
        <v>45291</v>
      </c>
      <c r="D823" s="99" t="s">
        <v>529</v>
      </c>
      <c r="E823" s="480">
        <v>13</v>
      </c>
      <c r="F823" s="99" t="s">
        <v>528</v>
      </c>
      <c r="H823" s="99">
        <f>'Справка 6'!P13</f>
        <v>6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48">
        <f t="shared" si="50"/>
        <v>45291</v>
      </c>
      <c r="D824" s="99" t="s">
        <v>532</v>
      </c>
      <c r="E824" s="480">
        <v>13</v>
      </c>
      <c r="F824" s="99" t="s">
        <v>531</v>
      </c>
      <c r="H824" s="99">
        <f>'Справка 6'!P14</f>
        <v>20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48">
        <f t="shared" si="50"/>
        <v>45291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48">
        <f t="shared" si="50"/>
        <v>45291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48">
        <f t="shared" si="50"/>
        <v>45291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48">
        <f t="shared" si="50"/>
        <v>45291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48">
        <f t="shared" si="50"/>
        <v>45291</v>
      </c>
      <c r="D829" s="99" t="s">
        <v>545</v>
      </c>
      <c r="E829" s="480">
        <v>13</v>
      </c>
      <c r="F829" s="99" t="s">
        <v>804</v>
      </c>
      <c r="H829" s="99">
        <f>'Справка 6'!P19</f>
        <v>26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48">
        <f t="shared" si="50"/>
        <v>45291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48">
        <f t="shared" si="50"/>
        <v>45291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48">
        <f t="shared" si="50"/>
        <v>45291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48">
        <f t="shared" si="50"/>
        <v>45291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48">
        <f t="shared" si="50"/>
        <v>45291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48">
        <f t="shared" si="50"/>
        <v>45291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48">
        <f t="shared" si="50"/>
        <v>45291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48">
        <f t="shared" si="50"/>
        <v>45291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48">
        <f t="shared" si="50"/>
        <v>45291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48">
        <f t="shared" si="50"/>
        <v>45291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48">
        <f t="shared" si="50"/>
        <v>45291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48">
        <f t="shared" si="50"/>
        <v>45291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48">
        <f t="shared" si="50"/>
        <v>45291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48">
        <f t="shared" si="50"/>
        <v>45291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48">
        <f t="shared" si="50"/>
        <v>45291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48">
        <f aca="true" t="shared" si="53" ref="C845:C910">endDate</f>
        <v>45291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48">
        <f t="shared" si="53"/>
        <v>45291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48">
        <f t="shared" si="53"/>
        <v>45291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48">
        <f t="shared" si="53"/>
        <v>45291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48">
        <f t="shared" si="53"/>
        <v>45291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48">
        <f t="shared" si="53"/>
        <v>45291</v>
      </c>
      <c r="D850" s="99" t="s">
        <v>583</v>
      </c>
      <c r="E850" s="480">
        <v>13</v>
      </c>
      <c r="F850" s="99" t="s">
        <v>582</v>
      </c>
      <c r="H850" s="99">
        <f>'Справка 6'!P42</f>
        <v>26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48">
        <f t="shared" si="53"/>
        <v>45291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48">
        <f t="shared" si="53"/>
        <v>45291</v>
      </c>
      <c r="D852" s="99" t="s">
        <v>526</v>
      </c>
      <c r="E852" s="480">
        <v>14</v>
      </c>
      <c r="F852" s="99" t="s">
        <v>525</v>
      </c>
      <c r="H852" s="99">
        <f>'Справка 6'!Q12</f>
        <v>20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48">
        <f t="shared" si="53"/>
        <v>45291</v>
      </c>
      <c r="D853" s="99" t="s">
        <v>529</v>
      </c>
      <c r="E853" s="480">
        <v>14</v>
      </c>
      <c r="F853" s="99" t="s">
        <v>528</v>
      </c>
      <c r="H853" s="99">
        <f>'Справка 6'!Q13</f>
        <v>1262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48">
        <f t="shared" si="53"/>
        <v>45291</v>
      </c>
      <c r="D854" s="99" t="s">
        <v>532</v>
      </c>
      <c r="E854" s="480">
        <v>14</v>
      </c>
      <c r="F854" s="99" t="s">
        <v>531</v>
      </c>
      <c r="H854" s="99">
        <f>'Справка 6'!Q14</f>
        <v>5163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48">
        <f t="shared" si="53"/>
        <v>45291</v>
      </c>
      <c r="D855" s="99" t="s">
        <v>535</v>
      </c>
      <c r="E855" s="480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48">
        <f t="shared" si="53"/>
        <v>45291</v>
      </c>
      <c r="D856" s="99" t="s">
        <v>537</v>
      </c>
      <c r="E856" s="480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48">
        <f t="shared" si="53"/>
        <v>45291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48">
        <f t="shared" si="53"/>
        <v>45291</v>
      </c>
      <c r="D858" s="99" t="s">
        <v>543</v>
      </c>
      <c r="E858" s="480">
        <v>14</v>
      </c>
      <c r="F858" s="99" t="s">
        <v>542</v>
      </c>
      <c r="H858" s="99">
        <f>'Справка 6'!Q18</f>
        <v>11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48">
        <f t="shared" si="53"/>
        <v>45291</v>
      </c>
      <c r="D859" s="99" t="s">
        <v>545</v>
      </c>
      <c r="E859" s="480">
        <v>14</v>
      </c>
      <c r="F859" s="99" t="s">
        <v>804</v>
      </c>
      <c r="H859" s="99">
        <f>'Справка 6'!Q19</f>
        <v>6456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48">
        <f t="shared" si="53"/>
        <v>45291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48">
        <f t="shared" si="53"/>
        <v>45291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48">
        <f t="shared" si="53"/>
        <v>45291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48">
        <f t="shared" si="53"/>
        <v>45291</v>
      </c>
      <c r="D863" s="99" t="s">
        <v>555</v>
      </c>
      <c r="E863" s="480">
        <v>14</v>
      </c>
      <c r="F863" s="99" t="s">
        <v>554</v>
      </c>
      <c r="H863" s="99">
        <f>'Справка 6'!Q24</f>
        <v>7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48">
        <f t="shared" si="53"/>
        <v>45291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48">
        <f t="shared" si="53"/>
        <v>45291</v>
      </c>
      <c r="D865" s="99" t="s">
        <v>558</v>
      </c>
      <c r="E865" s="480">
        <v>14</v>
      </c>
      <c r="F865" s="99" t="s">
        <v>542</v>
      </c>
      <c r="H865" s="99">
        <f>'Справка 6'!Q26</f>
        <v>8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48">
        <f t="shared" si="53"/>
        <v>45291</v>
      </c>
      <c r="D866" s="99" t="s">
        <v>560</v>
      </c>
      <c r="E866" s="480">
        <v>14</v>
      </c>
      <c r="F866" s="99" t="s">
        <v>838</v>
      </c>
      <c r="H866" s="99">
        <f>'Справка 6'!Q27</f>
        <v>15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48">
        <f t="shared" si="53"/>
        <v>45291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48">
        <f t="shared" si="53"/>
        <v>45291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48">
        <f t="shared" si="53"/>
        <v>45291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48">
        <f t="shared" si="53"/>
        <v>45291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48">
        <f t="shared" si="53"/>
        <v>45291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48">
        <f t="shared" si="53"/>
        <v>45291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48">
        <f t="shared" si="53"/>
        <v>45291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48">
        <f t="shared" si="53"/>
        <v>45291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48">
        <f t="shared" si="53"/>
        <v>45291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48">
        <f t="shared" si="53"/>
        <v>45291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48">
        <f t="shared" si="53"/>
        <v>45291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48">
        <f t="shared" si="53"/>
        <v>45291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48">
        <f t="shared" si="53"/>
        <v>45291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48">
        <f t="shared" si="53"/>
        <v>45291</v>
      </c>
      <c r="D880" s="99" t="s">
        <v>583</v>
      </c>
      <c r="E880" s="480">
        <v>14</v>
      </c>
      <c r="F880" s="99" t="s">
        <v>582</v>
      </c>
      <c r="H880" s="99">
        <f>'Справка 6'!Q42</f>
        <v>6471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48">
        <f t="shared" si="53"/>
        <v>45291</v>
      </c>
      <c r="D881" s="99" t="s">
        <v>523</v>
      </c>
      <c r="E881" s="480">
        <v>15</v>
      </c>
      <c r="F881" s="99" t="s">
        <v>522</v>
      </c>
      <c r="H881" s="99">
        <f>'Справка 6'!R11</f>
        <v>199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48">
        <f t="shared" si="53"/>
        <v>45291</v>
      </c>
      <c r="D882" s="99" t="s">
        <v>526</v>
      </c>
      <c r="E882" s="480">
        <v>15</v>
      </c>
      <c r="F882" s="99" t="s">
        <v>525</v>
      </c>
      <c r="H882" s="99">
        <f>'Справка 6'!R12</f>
        <v>18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48">
        <f t="shared" si="53"/>
        <v>45291</v>
      </c>
      <c r="D883" s="99" t="s">
        <v>529</v>
      </c>
      <c r="E883" s="480">
        <v>15</v>
      </c>
      <c r="F883" s="99" t="s">
        <v>528</v>
      </c>
      <c r="H883" s="99">
        <f>'Справка 6'!R13</f>
        <v>964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48">
        <f t="shared" si="53"/>
        <v>45291</v>
      </c>
      <c r="D884" s="99" t="s">
        <v>532</v>
      </c>
      <c r="E884" s="480">
        <v>15</v>
      </c>
      <c r="F884" s="99" t="s">
        <v>531</v>
      </c>
      <c r="H884" s="99">
        <f>'Справка 6'!R14</f>
        <v>8732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48">
        <f t="shared" si="53"/>
        <v>45291</v>
      </c>
      <c r="D885" s="99" t="s">
        <v>535</v>
      </c>
      <c r="E885" s="480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48">
        <f t="shared" si="53"/>
        <v>45291</v>
      </c>
      <c r="D886" s="99" t="s">
        <v>537</v>
      </c>
      <c r="E886" s="480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48">
        <f t="shared" si="53"/>
        <v>45291</v>
      </c>
      <c r="D887" s="99" t="s">
        <v>540</v>
      </c>
      <c r="E887" s="480">
        <v>15</v>
      </c>
      <c r="F887" s="99" t="s">
        <v>539</v>
      </c>
      <c r="H887" s="99">
        <f>'Справка 6'!R17</f>
        <v>123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48">
        <f t="shared" si="53"/>
        <v>45291</v>
      </c>
      <c r="D888" s="99" t="s">
        <v>543</v>
      </c>
      <c r="E888" s="480">
        <v>15</v>
      </c>
      <c r="F888" s="99" t="s">
        <v>542</v>
      </c>
      <c r="H888" s="99">
        <f>'Справка 6'!R18</f>
        <v>7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48">
        <f t="shared" si="53"/>
        <v>45291</v>
      </c>
      <c r="D889" s="99" t="s">
        <v>545</v>
      </c>
      <c r="E889" s="480">
        <v>15</v>
      </c>
      <c r="F889" s="99" t="s">
        <v>804</v>
      </c>
      <c r="H889" s="99">
        <f>'Справка 6'!R19</f>
        <v>10043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48">
        <f t="shared" si="53"/>
        <v>45291</v>
      </c>
      <c r="D890" s="99" t="s">
        <v>547</v>
      </c>
      <c r="E890" s="480">
        <v>15</v>
      </c>
      <c r="F890" s="99" t="s">
        <v>546</v>
      </c>
      <c r="H890" s="99">
        <f>'Справка 6'!R20</f>
        <v>12795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48">
        <f t="shared" si="53"/>
        <v>45291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48">
        <f t="shared" si="53"/>
        <v>45291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48">
        <f t="shared" si="53"/>
        <v>45291</v>
      </c>
      <c r="D893" s="99" t="s">
        <v>555</v>
      </c>
      <c r="E893" s="480">
        <v>15</v>
      </c>
      <c r="F893" s="99" t="s">
        <v>554</v>
      </c>
      <c r="H893" s="99">
        <f>'Справка 6'!R24</f>
        <v>15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48">
        <f t="shared" si="53"/>
        <v>45291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48">
        <f t="shared" si="53"/>
        <v>45291</v>
      </c>
      <c r="D895" s="99" t="s">
        <v>558</v>
      </c>
      <c r="E895" s="480">
        <v>15</v>
      </c>
      <c r="F895" s="99" t="s">
        <v>542</v>
      </c>
      <c r="H895" s="99">
        <f>'Справка 6'!R26</f>
        <v>3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48">
        <f t="shared" si="53"/>
        <v>45291</v>
      </c>
      <c r="D896" s="99" t="s">
        <v>560</v>
      </c>
      <c r="E896" s="480">
        <v>15</v>
      </c>
      <c r="F896" s="99" t="s">
        <v>838</v>
      </c>
      <c r="H896" s="99">
        <f>'Справка 6'!R27</f>
        <v>18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48">
        <f t="shared" si="53"/>
        <v>45291</v>
      </c>
      <c r="D897" s="99" t="s">
        <v>562</v>
      </c>
      <c r="E897" s="480">
        <v>15</v>
      </c>
      <c r="F897" s="99" t="s">
        <v>561</v>
      </c>
      <c r="H897" s="99">
        <f>'Справка 6'!R29</f>
        <v>589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48">
        <f t="shared" si="53"/>
        <v>45291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48">
        <f t="shared" si="53"/>
        <v>45291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48">
        <f t="shared" si="53"/>
        <v>45291</v>
      </c>
      <c r="D900" s="99" t="s">
        <v>565</v>
      </c>
      <c r="E900" s="480">
        <v>15</v>
      </c>
      <c r="F900" s="99" t="s">
        <v>113</v>
      </c>
      <c r="H900" s="99">
        <f>'Справка 6'!R32</f>
        <v>589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48">
        <f t="shared" si="53"/>
        <v>45291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48">
        <f t="shared" si="53"/>
        <v>45291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48">
        <f t="shared" si="53"/>
        <v>45291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48">
        <f t="shared" si="53"/>
        <v>45291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48">
        <f t="shared" si="53"/>
        <v>45291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48">
        <f t="shared" si="53"/>
        <v>45291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48">
        <f t="shared" si="53"/>
        <v>45291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48">
        <f t="shared" si="53"/>
        <v>45291</v>
      </c>
      <c r="D908" s="99" t="s">
        <v>578</v>
      </c>
      <c r="E908" s="480">
        <v>15</v>
      </c>
      <c r="F908" s="99" t="s">
        <v>803</v>
      </c>
      <c r="H908" s="99">
        <f>'Справка 6'!R40</f>
        <v>589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48">
        <f t="shared" si="53"/>
        <v>45291</v>
      </c>
      <c r="D909" s="99" t="s">
        <v>581</v>
      </c>
      <c r="E909" s="480">
        <v>15</v>
      </c>
      <c r="F909" s="99" t="s">
        <v>580</v>
      </c>
      <c r="H909" s="99">
        <f>'Справка 6'!R41</f>
        <v>2356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48">
        <f t="shared" si="53"/>
        <v>45291</v>
      </c>
      <c r="D910" s="99" t="s">
        <v>583</v>
      </c>
      <c r="E910" s="480">
        <v>15</v>
      </c>
      <c r="F910" s="99" t="s">
        <v>582</v>
      </c>
      <c r="H910" s="99">
        <f>'Справка 6'!R42</f>
        <v>25801</v>
      </c>
    </row>
    <row r="911" spans="3:6" s="481" customFormat="1" ht="15">
      <c r="C911" s="547"/>
      <c r="F911" s="485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48">
        <f aca="true" t="shared" si="56" ref="C912:C975">endDate</f>
        <v>45291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48">
        <f t="shared" si="56"/>
        <v>45291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48">
        <f t="shared" si="56"/>
        <v>45291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48">
        <f t="shared" si="56"/>
        <v>45291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48">
        <f t="shared" si="56"/>
        <v>45291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48">
        <f t="shared" si="56"/>
        <v>45291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48">
        <f t="shared" si="56"/>
        <v>45291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163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48">
        <f t="shared" si="56"/>
        <v>45291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48">
        <f t="shared" si="56"/>
        <v>45291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163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48">
        <f t="shared" si="56"/>
        <v>45291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163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48">
        <f t="shared" si="56"/>
        <v>45291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48">
        <f t="shared" si="56"/>
        <v>45291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1198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48">
        <f t="shared" si="56"/>
        <v>45291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1198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48">
        <f t="shared" si="56"/>
        <v>45291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48">
        <f t="shared" si="56"/>
        <v>45291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48">
        <f t="shared" si="56"/>
        <v>45291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53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48">
        <f t="shared" si="56"/>
        <v>45291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6573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48">
        <f t="shared" si="56"/>
        <v>45291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36686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48">
        <f t="shared" si="56"/>
        <v>45291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48">
        <f t="shared" si="56"/>
        <v>45291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48">
        <f t="shared" si="56"/>
        <v>45291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16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48">
        <f t="shared" si="56"/>
        <v>45291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48">
        <f t="shared" si="56"/>
        <v>45291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16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48">
        <f t="shared" si="56"/>
        <v>45291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48">
        <f t="shared" si="56"/>
        <v>45291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48">
        <f t="shared" si="56"/>
        <v>45291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636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48">
        <f t="shared" si="56"/>
        <v>45291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48">
        <f t="shared" si="56"/>
        <v>45291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48">
        <f t="shared" si="56"/>
        <v>45291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48">
        <f t="shared" si="56"/>
        <v>45291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636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48">
        <f t="shared" si="56"/>
        <v>45291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45168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48">
        <f t="shared" si="56"/>
        <v>45291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45331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48">
        <f t="shared" si="56"/>
        <v>45291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48">
        <f t="shared" si="56"/>
        <v>45291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48">
        <f t="shared" si="56"/>
        <v>45291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48">
        <f t="shared" si="56"/>
        <v>45291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48">
        <f t="shared" si="56"/>
        <v>45291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48">
        <f t="shared" si="56"/>
        <v>45291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48">
        <f t="shared" si="56"/>
        <v>45291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60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48">
        <f t="shared" si="56"/>
        <v>45291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48">
        <f t="shared" si="56"/>
        <v>45291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60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48">
        <f t="shared" si="56"/>
        <v>45291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60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48">
        <f t="shared" si="56"/>
        <v>45291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48">
        <f t="shared" si="56"/>
        <v>45291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1198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48">
        <f t="shared" si="56"/>
        <v>45291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1198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48">
        <f t="shared" si="56"/>
        <v>45291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48">
        <f t="shared" si="56"/>
        <v>45291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48">
        <f t="shared" si="56"/>
        <v>45291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53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48">
        <f t="shared" si="56"/>
        <v>45291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6573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48">
        <f t="shared" si="56"/>
        <v>45291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36686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48">
        <f t="shared" si="56"/>
        <v>45291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48">
        <f t="shared" si="56"/>
        <v>45291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48">
        <f t="shared" si="56"/>
        <v>45291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16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48">
        <f t="shared" si="56"/>
        <v>45291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48">
        <f t="shared" si="56"/>
        <v>45291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16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48">
        <f t="shared" si="56"/>
        <v>45291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48">
        <f t="shared" si="56"/>
        <v>45291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48">
        <f t="shared" si="56"/>
        <v>45291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636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48">
        <f t="shared" si="56"/>
        <v>45291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48">
        <f t="shared" si="56"/>
        <v>45291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48">
        <f t="shared" si="56"/>
        <v>45291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48">
        <f t="shared" si="56"/>
        <v>45291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636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48">
        <f t="shared" si="56"/>
        <v>45291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45168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48">
        <f t="shared" si="56"/>
        <v>45291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45228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48">
        <f aca="true" t="shared" si="59" ref="C976:C1039">endDate</f>
        <v>45291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48">
        <f t="shared" si="59"/>
        <v>45291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48">
        <f t="shared" si="59"/>
        <v>45291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48">
        <f t="shared" si="59"/>
        <v>45291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48">
        <f t="shared" si="59"/>
        <v>45291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48">
        <f t="shared" si="59"/>
        <v>45291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48">
        <f t="shared" si="59"/>
        <v>45291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103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48">
        <f t="shared" si="59"/>
        <v>45291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48">
        <f t="shared" si="59"/>
        <v>45291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103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48">
        <f t="shared" si="59"/>
        <v>45291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103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48">
        <f t="shared" si="59"/>
        <v>45291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48">
        <f t="shared" si="59"/>
        <v>45291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48">
        <f t="shared" si="59"/>
        <v>45291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48">
        <f t="shared" si="59"/>
        <v>45291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48">
        <f t="shared" si="59"/>
        <v>45291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48">
        <f t="shared" si="59"/>
        <v>45291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48">
        <f t="shared" si="59"/>
        <v>45291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48">
        <f t="shared" si="59"/>
        <v>45291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48">
        <f t="shared" si="59"/>
        <v>45291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48">
        <f t="shared" si="59"/>
        <v>45291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48">
        <f t="shared" si="59"/>
        <v>45291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48">
        <f t="shared" si="59"/>
        <v>45291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48">
        <f t="shared" si="59"/>
        <v>45291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48">
        <f t="shared" si="59"/>
        <v>45291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48">
        <f t="shared" si="59"/>
        <v>45291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48">
        <f t="shared" si="59"/>
        <v>45291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48">
        <f t="shared" si="59"/>
        <v>45291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48">
        <f t="shared" si="59"/>
        <v>45291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48">
        <f t="shared" si="59"/>
        <v>45291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48">
        <f t="shared" si="59"/>
        <v>45291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48">
        <f t="shared" si="59"/>
        <v>45291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48">
        <f t="shared" si="59"/>
        <v>45291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103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48">
        <f t="shared" si="59"/>
        <v>45291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48">
        <f t="shared" si="59"/>
        <v>45291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48">
        <f t="shared" si="59"/>
        <v>45291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48">
        <f t="shared" si="59"/>
        <v>45291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48">
        <f t="shared" si="59"/>
        <v>45291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10854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48">
        <f t="shared" si="59"/>
        <v>45291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10854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48">
        <f t="shared" si="59"/>
        <v>45291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48">
        <f t="shared" si="59"/>
        <v>45291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48">
        <f t="shared" si="59"/>
        <v>45291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48">
        <f t="shared" si="59"/>
        <v>45291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48">
        <f t="shared" si="59"/>
        <v>45291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48">
        <f t="shared" si="59"/>
        <v>45291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17500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48">
        <f t="shared" si="59"/>
        <v>45291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134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48">
        <f t="shared" si="59"/>
        <v>45291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48">
        <f t="shared" si="59"/>
        <v>45291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28488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48">
        <f t="shared" si="59"/>
        <v>45291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308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48">
        <f t="shared" si="59"/>
        <v>45291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361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48">
        <f t="shared" si="59"/>
        <v>45291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48">
        <f t="shared" si="59"/>
        <v>45291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48">
        <f t="shared" si="59"/>
        <v>45291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361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48">
        <f t="shared" si="59"/>
        <v>45291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9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48">
        <f t="shared" si="59"/>
        <v>45291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9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48">
        <f t="shared" si="59"/>
        <v>45291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48">
        <f t="shared" si="59"/>
        <v>45291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48">
        <f t="shared" si="59"/>
        <v>45291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48">
        <f t="shared" si="59"/>
        <v>45291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334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48">
        <f t="shared" si="59"/>
        <v>45291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48">
        <f t="shared" si="59"/>
        <v>45291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334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48">
        <f t="shared" si="59"/>
        <v>45291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48">
        <f t="shared" si="59"/>
        <v>45291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48">
        <f t="shared" si="59"/>
        <v>45291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23008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48">
        <f t="shared" si="59"/>
        <v>45291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22760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48">
        <f aca="true" t="shared" si="62" ref="C1040:C1103">endDate</f>
        <v>45291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161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48">
        <f t="shared" si="62"/>
        <v>45291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48">
        <f t="shared" si="62"/>
        <v>45291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12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48">
        <f t="shared" si="62"/>
        <v>45291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75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48">
        <f t="shared" si="62"/>
        <v>45291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67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48">
        <f t="shared" si="62"/>
        <v>45291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8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48">
        <f t="shared" si="62"/>
        <v>45291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0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48">
        <f t="shared" si="62"/>
        <v>45291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0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48">
        <f t="shared" si="62"/>
        <v>45291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20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48">
        <f t="shared" si="62"/>
        <v>45291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23732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48">
        <f t="shared" si="62"/>
        <v>45291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52528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48">
        <f t="shared" si="62"/>
        <v>45291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48">
        <f t="shared" si="62"/>
        <v>45291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48">
        <f t="shared" si="62"/>
        <v>45291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48">
        <f t="shared" si="62"/>
        <v>45291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48">
        <f t="shared" si="62"/>
        <v>45291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981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48">
        <f t="shared" si="62"/>
        <v>45291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981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48">
        <f t="shared" si="62"/>
        <v>45291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48">
        <f t="shared" si="62"/>
        <v>45291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48">
        <f t="shared" si="62"/>
        <v>45291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48">
        <f t="shared" si="62"/>
        <v>45291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48">
        <f t="shared" si="62"/>
        <v>45291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48">
        <f t="shared" si="62"/>
        <v>45291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48">
        <f t="shared" si="62"/>
        <v>45291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41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48">
        <f t="shared" si="62"/>
        <v>45291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48">
        <f t="shared" si="62"/>
        <v>45291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6022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48">
        <f t="shared" si="62"/>
        <v>45291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48">
        <f t="shared" si="62"/>
        <v>45291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19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48">
        <f t="shared" si="62"/>
        <v>45291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48">
        <f t="shared" si="62"/>
        <v>45291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48">
        <f t="shared" si="62"/>
        <v>45291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19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48">
        <f t="shared" si="62"/>
        <v>45291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9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48">
        <f t="shared" si="62"/>
        <v>45291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9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48">
        <f t="shared" si="62"/>
        <v>45291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48">
        <f t="shared" si="62"/>
        <v>45291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48">
        <f t="shared" si="62"/>
        <v>45291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48">
        <f t="shared" si="62"/>
        <v>45291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334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48">
        <f t="shared" si="62"/>
        <v>45291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48">
        <f t="shared" si="62"/>
        <v>45291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334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48">
        <f t="shared" si="62"/>
        <v>45291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48">
        <f t="shared" si="62"/>
        <v>45291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48">
        <f t="shared" si="62"/>
        <v>45291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23008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48">
        <f t="shared" si="62"/>
        <v>45291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22760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48">
        <f t="shared" si="62"/>
        <v>45291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161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48">
        <f t="shared" si="62"/>
        <v>45291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48">
        <f t="shared" si="62"/>
        <v>45291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12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48">
        <f t="shared" si="62"/>
        <v>45291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75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48">
        <f t="shared" si="62"/>
        <v>45291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67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48">
        <f t="shared" si="62"/>
        <v>45291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8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48">
        <f t="shared" si="62"/>
        <v>45291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0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48">
        <f t="shared" si="62"/>
        <v>45291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0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48">
        <f t="shared" si="62"/>
        <v>45291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20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48">
        <f t="shared" si="62"/>
        <v>45291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23390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48">
        <f t="shared" si="62"/>
        <v>45291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29412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48">
        <f t="shared" si="62"/>
        <v>45291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48">
        <f t="shared" si="62"/>
        <v>45291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48">
        <f t="shared" si="62"/>
        <v>45291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48">
        <f t="shared" si="62"/>
        <v>45291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48">
        <f t="shared" si="62"/>
        <v>45291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9873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48">
        <f t="shared" si="62"/>
        <v>45291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9873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48">
        <f t="shared" si="62"/>
        <v>45291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48">
        <f t="shared" si="62"/>
        <v>45291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48">
        <f t="shared" si="62"/>
        <v>45291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48">
        <f t="shared" si="62"/>
        <v>45291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48">
        <f aca="true" t="shared" si="65" ref="C1104:C1167">endDate</f>
        <v>45291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48">
        <f t="shared" si="65"/>
        <v>45291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12500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48">
        <f t="shared" si="65"/>
        <v>45291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93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48">
        <f t="shared" si="65"/>
        <v>45291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48">
        <f t="shared" si="65"/>
        <v>45291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22466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48">
        <f t="shared" si="65"/>
        <v>45291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308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48">
        <f t="shared" si="65"/>
        <v>45291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342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48">
        <f t="shared" si="65"/>
        <v>45291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48">
        <f t="shared" si="65"/>
        <v>45291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48">
        <f t="shared" si="65"/>
        <v>45291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342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48">
        <f t="shared" si="65"/>
        <v>45291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48">
        <f t="shared" si="65"/>
        <v>45291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48">
        <f t="shared" si="65"/>
        <v>45291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48">
        <f t="shared" si="65"/>
        <v>45291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48">
        <f t="shared" si="65"/>
        <v>45291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48">
        <f t="shared" si="65"/>
        <v>45291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48">
        <f t="shared" si="65"/>
        <v>45291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48">
        <f t="shared" si="65"/>
        <v>45291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48">
        <f t="shared" si="65"/>
        <v>45291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48">
        <f t="shared" si="65"/>
        <v>45291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48">
        <f t="shared" si="65"/>
        <v>45291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48">
        <f t="shared" si="65"/>
        <v>45291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48">
        <f t="shared" si="65"/>
        <v>45291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48">
        <f t="shared" si="65"/>
        <v>45291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48">
        <f t="shared" si="65"/>
        <v>45291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48">
        <f t="shared" si="65"/>
        <v>45291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48">
        <f t="shared" si="65"/>
        <v>45291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48">
        <f t="shared" si="65"/>
        <v>45291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48">
        <f t="shared" si="65"/>
        <v>45291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48">
        <f t="shared" si="65"/>
        <v>45291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48">
        <f t="shared" si="65"/>
        <v>45291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48">
        <f t="shared" si="65"/>
        <v>45291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342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48">
        <f t="shared" si="65"/>
        <v>45291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23116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48">
        <f t="shared" si="65"/>
        <v>45291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48">
        <f t="shared" si="65"/>
        <v>45291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48">
        <f t="shared" si="65"/>
        <v>45291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48">
        <f t="shared" si="65"/>
        <v>45291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48">
        <f t="shared" si="65"/>
        <v>45291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48">
        <f t="shared" si="65"/>
        <v>45291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48">
        <f t="shared" si="65"/>
        <v>45291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48">
        <f t="shared" si="65"/>
        <v>45291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48">
        <f t="shared" si="65"/>
        <v>45291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48">
        <f t="shared" si="65"/>
        <v>45291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48">
        <f t="shared" si="65"/>
        <v>45291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48">
        <f t="shared" si="65"/>
        <v>45291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48">
        <f t="shared" si="65"/>
        <v>45291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48">
        <f t="shared" si="65"/>
        <v>45291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48">
        <f t="shared" si="65"/>
        <v>45291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48">
        <f t="shared" si="65"/>
        <v>45291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48">
        <f t="shared" si="65"/>
        <v>45291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48">
        <f t="shared" si="65"/>
        <v>45291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48">
        <f t="shared" si="65"/>
        <v>45291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48">
        <f t="shared" si="65"/>
        <v>45291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48">
        <f t="shared" si="65"/>
        <v>45291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48">
        <f t="shared" si="65"/>
        <v>45291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48">
        <f t="shared" si="65"/>
        <v>45291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48">
        <f t="shared" si="65"/>
        <v>45291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48">
        <f t="shared" si="65"/>
        <v>45291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48">
        <f t="shared" si="65"/>
        <v>45291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48">
        <f t="shared" si="65"/>
        <v>45291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48">
        <f t="shared" si="65"/>
        <v>45291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48">
        <f t="shared" si="65"/>
        <v>45291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48">
        <f t="shared" si="65"/>
        <v>45291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48">
        <f t="shared" si="65"/>
        <v>45291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48">
        <f aca="true" t="shared" si="68" ref="C1168:C1195">endDate</f>
        <v>45291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48">
        <f t="shared" si="68"/>
        <v>45291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48">
        <f t="shared" si="68"/>
        <v>45291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48">
        <f t="shared" si="68"/>
        <v>45291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48">
        <f t="shared" si="68"/>
        <v>45291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48">
        <f t="shared" si="68"/>
        <v>45291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48">
        <f t="shared" si="68"/>
        <v>45291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48">
        <f t="shared" si="68"/>
        <v>45291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48">
        <f t="shared" si="68"/>
        <v>45291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48">
        <f t="shared" si="68"/>
        <v>45291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48">
        <f t="shared" si="68"/>
        <v>45291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48">
        <f t="shared" si="68"/>
        <v>45291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48">
        <f t="shared" si="68"/>
        <v>45291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48">
        <f t="shared" si="68"/>
        <v>45291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48">
        <f t="shared" si="68"/>
        <v>45291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48">
        <f t="shared" si="68"/>
        <v>45291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48">
        <f t="shared" si="68"/>
        <v>45291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48">
        <f t="shared" si="68"/>
        <v>45291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48">
        <f t="shared" si="68"/>
        <v>45291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48">
        <f t="shared" si="68"/>
        <v>45291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48">
        <f t="shared" si="68"/>
        <v>45291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48">
        <f t="shared" si="68"/>
        <v>45291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48">
        <f t="shared" si="68"/>
        <v>45291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48">
        <f t="shared" si="68"/>
        <v>45291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48">
        <f t="shared" si="68"/>
        <v>45291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48">
        <f t="shared" si="68"/>
        <v>45291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48">
        <f t="shared" si="68"/>
        <v>45291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48">
        <f t="shared" si="68"/>
        <v>45291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">
      <c r="C1196" s="547"/>
      <c r="F1196" s="485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48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2">
        <f>'Справка 8'!C13</f>
        <v>1447002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48">
        <f t="shared" si="71"/>
        <v>45291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48">
        <f t="shared" si="71"/>
        <v>45291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48">
        <f t="shared" si="71"/>
        <v>45291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48">
        <f t="shared" si="71"/>
        <v>45291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48">
        <f t="shared" si="71"/>
        <v>45291</v>
      </c>
      <c r="D1202" s="99" t="s">
        <v>770</v>
      </c>
      <c r="E1202" s="99">
        <v>1</v>
      </c>
      <c r="F1202" s="99" t="s">
        <v>761</v>
      </c>
      <c r="H1202" s="482">
        <f>'Справка 8'!C18</f>
        <v>1447002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48">
        <f t="shared" si="71"/>
        <v>45291</v>
      </c>
      <c r="D1203" s="99" t="s">
        <v>772</v>
      </c>
      <c r="E1203" s="99">
        <v>1</v>
      </c>
      <c r="F1203" s="99" t="s">
        <v>762</v>
      </c>
      <c r="H1203" s="482">
        <f>'Справка 8'!C20</f>
        <v>2517151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48">
        <f t="shared" si="71"/>
        <v>45291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48">
        <f t="shared" si="71"/>
        <v>45291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48">
        <f t="shared" si="71"/>
        <v>45291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48">
        <f t="shared" si="71"/>
        <v>45291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48">
        <f t="shared" si="71"/>
        <v>45291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48">
        <f t="shared" si="71"/>
        <v>45291</v>
      </c>
      <c r="D1209" s="99" t="s">
        <v>784</v>
      </c>
      <c r="E1209" s="99">
        <v>1</v>
      </c>
      <c r="F1209" s="99" t="s">
        <v>783</v>
      </c>
      <c r="H1209" s="482">
        <f>'Справка 8'!C26</f>
        <v>2833773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48">
        <f t="shared" si="71"/>
        <v>45291</v>
      </c>
      <c r="D1210" s="99" t="s">
        <v>786</v>
      </c>
      <c r="E1210" s="99">
        <v>1</v>
      </c>
      <c r="F1210" s="99" t="s">
        <v>771</v>
      </c>
      <c r="H1210" s="482">
        <f>'Справка 8'!C27</f>
        <v>5350924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48">
        <f t="shared" si="71"/>
        <v>45291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48">
        <f t="shared" si="71"/>
        <v>45291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48">
        <f t="shared" si="71"/>
        <v>45291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48">
        <f t="shared" si="71"/>
        <v>45291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48">
        <f t="shared" si="71"/>
        <v>45291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48">
        <f t="shared" si="71"/>
        <v>45291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48">
        <f t="shared" si="71"/>
        <v>45291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48">
        <f t="shared" si="71"/>
        <v>45291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48">
        <f t="shared" si="71"/>
        <v>45291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48">
        <f t="shared" si="71"/>
        <v>45291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48">
        <f t="shared" si="71"/>
        <v>45291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48">
        <f t="shared" si="71"/>
        <v>45291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48">
        <f t="shared" si="71"/>
        <v>45291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48">
        <f t="shared" si="71"/>
        <v>45291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48">
        <f t="shared" si="71"/>
        <v>45291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48">
        <f t="shared" si="71"/>
        <v>45291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48">
        <f t="shared" si="71"/>
        <v>45291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48">
        <f t="shared" si="71"/>
        <v>45291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48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48">
        <f t="shared" si="74"/>
        <v>45291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48">
        <f t="shared" si="74"/>
        <v>45291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48">
        <f t="shared" si="74"/>
        <v>45291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48">
        <f t="shared" si="74"/>
        <v>45291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48">
        <f t="shared" si="74"/>
        <v>45291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48">
        <f t="shared" si="74"/>
        <v>45291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48">
        <f t="shared" si="74"/>
        <v>45291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48">
        <f t="shared" si="74"/>
        <v>45291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48">
        <f t="shared" si="74"/>
        <v>45291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48">
        <f t="shared" si="74"/>
        <v>45291</v>
      </c>
      <c r="D1239" s="99" t="s">
        <v>763</v>
      </c>
      <c r="E1239" s="99">
        <v>4</v>
      </c>
      <c r="F1239" s="99" t="s">
        <v>762</v>
      </c>
      <c r="H1239" s="482">
        <f>'Справка 8'!F13</f>
        <v>673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48">
        <f t="shared" si="74"/>
        <v>45291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48">
        <f t="shared" si="74"/>
        <v>45291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48">
        <f t="shared" si="74"/>
        <v>45291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48">
        <f t="shared" si="74"/>
        <v>45291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48">
        <f t="shared" si="74"/>
        <v>45291</v>
      </c>
      <c r="D1244" s="99" t="s">
        <v>770</v>
      </c>
      <c r="E1244" s="99">
        <v>4</v>
      </c>
      <c r="F1244" s="99" t="s">
        <v>761</v>
      </c>
      <c r="H1244" s="482">
        <f>'Справка 8'!F18</f>
        <v>673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48">
        <f t="shared" si="74"/>
        <v>45291</v>
      </c>
      <c r="D1245" s="99" t="s">
        <v>772</v>
      </c>
      <c r="E1245" s="99">
        <v>4</v>
      </c>
      <c r="F1245" s="99" t="s">
        <v>762</v>
      </c>
      <c r="H1245" s="482">
        <f>'Справка 8'!F20</f>
        <v>26082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48">
        <f t="shared" si="74"/>
        <v>45291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48">
        <f t="shared" si="74"/>
        <v>45291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48">
        <f t="shared" si="74"/>
        <v>45291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48">
        <f t="shared" si="74"/>
        <v>45291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48">
        <f t="shared" si="74"/>
        <v>45291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48">
        <f t="shared" si="74"/>
        <v>45291</v>
      </c>
      <c r="D1251" s="99" t="s">
        <v>784</v>
      </c>
      <c r="E1251" s="99">
        <v>4</v>
      </c>
      <c r="F1251" s="99" t="s">
        <v>783</v>
      </c>
      <c r="H1251" s="482">
        <f>'Справка 8'!F26</f>
        <v>8355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48">
        <f t="shared" si="74"/>
        <v>45291</v>
      </c>
      <c r="D1252" s="99" t="s">
        <v>786</v>
      </c>
      <c r="E1252" s="99">
        <v>4</v>
      </c>
      <c r="F1252" s="99" t="s">
        <v>771</v>
      </c>
      <c r="H1252" s="482">
        <f>'Справка 8'!F27</f>
        <v>34437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48">
        <f t="shared" si="74"/>
        <v>45291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48">
        <f t="shared" si="74"/>
        <v>45291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48">
        <f t="shared" si="74"/>
        <v>45291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48">
        <f t="shared" si="74"/>
        <v>45291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48">
        <f t="shared" si="74"/>
        <v>45291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48">
        <f t="shared" si="74"/>
        <v>45291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48">
        <f t="shared" si="74"/>
        <v>45291</v>
      </c>
      <c r="D1259" s="99" t="s">
        <v>772</v>
      </c>
      <c r="E1259" s="99">
        <v>5</v>
      </c>
      <c r="F1259" s="99" t="s">
        <v>762</v>
      </c>
      <c r="H1259" s="482">
        <f>'Справка 8'!G20</f>
        <v>658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48">
        <f t="shared" si="74"/>
        <v>45291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48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48">
        <f t="shared" si="77"/>
        <v>45291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48">
        <f t="shared" si="77"/>
        <v>45291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48">
        <f t="shared" si="77"/>
        <v>45291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48">
        <f t="shared" si="77"/>
        <v>45291</v>
      </c>
      <c r="D1265" s="99" t="s">
        <v>784</v>
      </c>
      <c r="E1265" s="99">
        <v>5</v>
      </c>
      <c r="F1265" s="99" t="s">
        <v>783</v>
      </c>
      <c r="H1265" s="482">
        <f>'Справка 8'!G26</f>
        <v>207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48">
        <f t="shared" si="77"/>
        <v>45291</v>
      </c>
      <c r="D1266" s="99" t="s">
        <v>786</v>
      </c>
      <c r="E1266" s="99">
        <v>5</v>
      </c>
      <c r="F1266" s="99" t="s">
        <v>771</v>
      </c>
      <c r="H1266" s="482">
        <f>'Справка 8'!G27</f>
        <v>865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48">
        <f t="shared" si="77"/>
        <v>45291</v>
      </c>
      <c r="D1267" s="99" t="s">
        <v>763</v>
      </c>
      <c r="E1267" s="99">
        <v>6</v>
      </c>
      <c r="F1267" s="99" t="s">
        <v>762</v>
      </c>
      <c r="H1267" s="482">
        <f>'Справка 8'!H13</f>
        <v>84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48">
        <f t="shared" si="77"/>
        <v>45291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48">
        <f t="shared" si="77"/>
        <v>45291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48">
        <f t="shared" si="77"/>
        <v>45291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48">
        <f t="shared" si="77"/>
        <v>45291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48">
        <f t="shared" si="77"/>
        <v>45291</v>
      </c>
      <c r="D1272" s="99" t="s">
        <v>770</v>
      </c>
      <c r="E1272" s="99">
        <v>6</v>
      </c>
      <c r="F1272" s="99" t="s">
        <v>761</v>
      </c>
      <c r="H1272" s="482">
        <f>'Справка 8'!H18</f>
        <v>84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48">
        <f t="shared" si="77"/>
        <v>45291</v>
      </c>
      <c r="D1273" s="99" t="s">
        <v>772</v>
      </c>
      <c r="E1273" s="99">
        <v>6</v>
      </c>
      <c r="F1273" s="99" t="s">
        <v>762</v>
      </c>
      <c r="H1273" s="482">
        <f>'Справка 8'!H20</f>
        <v>124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48">
        <f t="shared" si="77"/>
        <v>45291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48">
        <f t="shared" si="77"/>
        <v>45291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48">
        <f t="shared" si="77"/>
        <v>45291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48">
        <f t="shared" si="77"/>
        <v>45291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48">
        <f t="shared" si="77"/>
        <v>45291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48">
        <f t="shared" si="77"/>
        <v>45291</v>
      </c>
      <c r="D1279" s="99" t="s">
        <v>784</v>
      </c>
      <c r="E1279" s="99">
        <v>6</v>
      </c>
      <c r="F1279" s="99" t="s">
        <v>783</v>
      </c>
      <c r="H1279" s="482">
        <f>'Справка 8'!H26</f>
        <v>7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48">
        <f t="shared" si="77"/>
        <v>45291</v>
      </c>
      <c r="D1280" s="99" t="s">
        <v>786</v>
      </c>
      <c r="E1280" s="99">
        <v>6</v>
      </c>
      <c r="F1280" s="99" t="s">
        <v>771</v>
      </c>
      <c r="H1280" s="482">
        <f>'Справка 8'!H27</f>
        <v>131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48">
        <f t="shared" si="77"/>
        <v>45291</v>
      </c>
      <c r="D1281" s="99" t="s">
        <v>763</v>
      </c>
      <c r="E1281" s="99">
        <v>7</v>
      </c>
      <c r="F1281" s="99" t="s">
        <v>762</v>
      </c>
      <c r="H1281" s="482">
        <f>'Справка 8'!I13</f>
        <v>589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48">
        <f t="shared" si="77"/>
        <v>45291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48">
        <f t="shared" si="77"/>
        <v>45291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48">
        <f t="shared" si="77"/>
        <v>45291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48">
        <f t="shared" si="77"/>
        <v>45291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48">
        <f t="shared" si="77"/>
        <v>45291</v>
      </c>
      <c r="D1286" s="99" t="s">
        <v>770</v>
      </c>
      <c r="E1286" s="99">
        <v>7</v>
      </c>
      <c r="F1286" s="99" t="s">
        <v>761</v>
      </c>
      <c r="H1286" s="482">
        <f>'Справка 8'!I18</f>
        <v>589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48">
        <f t="shared" si="77"/>
        <v>45291</v>
      </c>
      <c r="D1287" s="99" t="s">
        <v>772</v>
      </c>
      <c r="E1287" s="99">
        <v>7</v>
      </c>
      <c r="F1287" s="99" t="s">
        <v>762</v>
      </c>
      <c r="H1287" s="482">
        <f>'Справка 8'!I20</f>
        <v>26616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48">
        <f t="shared" si="77"/>
        <v>45291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48">
        <f t="shared" si="77"/>
        <v>45291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48">
        <f t="shared" si="77"/>
        <v>45291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48">
        <f t="shared" si="77"/>
        <v>45291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48">
        <f t="shared" si="77"/>
        <v>45291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48">
        <f t="shared" si="77"/>
        <v>45291</v>
      </c>
      <c r="D1293" s="99" t="s">
        <v>784</v>
      </c>
      <c r="E1293" s="99">
        <v>7</v>
      </c>
      <c r="F1293" s="99" t="s">
        <v>783</v>
      </c>
      <c r="H1293" s="482">
        <f>'Справка 8'!I26</f>
        <v>8555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48">
        <f t="shared" si="77"/>
        <v>45291</v>
      </c>
      <c r="D1294" s="99" t="s">
        <v>786</v>
      </c>
      <c r="E1294" s="99">
        <v>7</v>
      </c>
      <c r="F1294" s="99" t="s">
        <v>771</v>
      </c>
      <c r="H1294" s="482">
        <f>'Справка 8'!I27</f>
        <v>35171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4">
      <selection activeCell="G23" sqref="G2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v>199</v>
      </c>
      <c r="D12" s="188">
        <v>133</v>
      </c>
      <c r="E12" s="84" t="s">
        <v>25</v>
      </c>
      <c r="F12" s="87" t="s">
        <v>26</v>
      </c>
      <c r="G12" s="188">
        <v>35836</v>
      </c>
      <c r="H12" s="187">
        <v>35836</v>
      </c>
    </row>
    <row r="13" spans="1:8" ht="15">
      <c r="A13" s="84" t="s">
        <v>27</v>
      </c>
      <c r="B13" s="86" t="s">
        <v>28</v>
      </c>
      <c r="C13" s="188">
        <v>18</v>
      </c>
      <c r="D13" s="188">
        <v>19</v>
      </c>
      <c r="E13" s="84" t="s">
        <v>821</v>
      </c>
      <c r="F13" s="87" t="s">
        <v>29</v>
      </c>
      <c r="G13" s="188">
        <v>35836</v>
      </c>
      <c r="H13" s="187">
        <v>35836</v>
      </c>
    </row>
    <row r="14" spans="1:8" ht="15">
      <c r="A14" s="84" t="s">
        <v>30</v>
      </c>
      <c r="B14" s="86" t="s">
        <v>31</v>
      </c>
      <c r="C14" s="188">
        <v>964</v>
      </c>
      <c r="D14" s="188">
        <v>821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8732</v>
      </c>
      <c r="D15" s="188">
        <v>6229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123</v>
      </c>
      <c r="D18" s="188">
        <v>123</v>
      </c>
      <c r="E18" s="466" t="s">
        <v>47</v>
      </c>
      <c r="F18" s="465" t="s">
        <v>48</v>
      </c>
      <c r="G18" s="576">
        <f>G12+G15+G16+G17</f>
        <v>35836</v>
      </c>
      <c r="H18" s="577">
        <f>H12+H15+H16+H17</f>
        <v>35836</v>
      </c>
    </row>
    <row r="19" spans="1:8" ht="15.75">
      <c r="A19" s="84" t="s">
        <v>49</v>
      </c>
      <c r="B19" s="86" t="s">
        <v>50</v>
      </c>
      <c r="C19" s="188">
        <v>7</v>
      </c>
      <c r="D19" s="188">
        <v>2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10043</v>
      </c>
      <c r="D20" s="565">
        <f>SUM(D12:D19)</f>
        <v>7327</v>
      </c>
      <c r="E20" s="84" t="s">
        <v>54</v>
      </c>
      <c r="F20" s="87" t="s">
        <v>55</v>
      </c>
      <c r="G20" s="188">
        <v>9000</v>
      </c>
      <c r="H20" s="187">
        <v>9000</v>
      </c>
    </row>
    <row r="21" spans="1:8" ht="15.75">
      <c r="A21" s="94" t="s">
        <v>56</v>
      </c>
      <c r="B21" s="90" t="s">
        <v>57</v>
      </c>
      <c r="C21" s="461">
        <v>12795</v>
      </c>
      <c r="D21" s="462">
        <v>12795</v>
      </c>
      <c r="E21" s="84" t="s">
        <v>58</v>
      </c>
      <c r="F21" s="87" t="s">
        <v>59</v>
      </c>
      <c r="G21" s="188">
        <f>3125+78</f>
        <v>3203</v>
      </c>
      <c r="H21" s="187">
        <v>3125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0</v>
      </c>
      <c r="H22" s="581">
        <f>SUM(H23:H25)</f>
        <v>0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15</v>
      </c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12203</v>
      </c>
      <c r="H26" s="565">
        <f>H20+H21+H22</f>
        <v>12125</v>
      </c>
      <c r="M26" s="92"/>
    </row>
    <row r="27" spans="1:8" ht="15.75">
      <c r="A27" s="84" t="s">
        <v>79</v>
      </c>
      <c r="B27" s="86" t="s">
        <v>80</v>
      </c>
      <c r="C27" s="188">
        <v>3</v>
      </c>
      <c r="D27" s="187">
        <v>4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18</v>
      </c>
      <c r="D28" s="565">
        <f>SUM(D24:D27)</f>
        <v>4</v>
      </c>
      <c r="E28" s="193" t="s">
        <v>84</v>
      </c>
      <c r="F28" s="87" t="s">
        <v>85</v>
      </c>
      <c r="G28" s="562">
        <f>SUM(G29:G31)</f>
        <v>1338</v>
      </c>
      <c r="H28" s="563">
        <f>SUM(H29:H31)</f>
        <v>1817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f>1497-78</f>
        <v>1419</v>
      </c>
      <c r="H29" s="187">
        <v>1897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">
      <c r="A31" s="84" t="s">
        <v>91</v>
      </c>
      <c r="B31" s="86" t="s">
        <v>92</v>
      </c>
      <c r="C31" s="188">
        <v>2356</v>
      </c>
      <c r="D31" s="187">
        <v>1623</v>
      </c>
      <c r="E31" s="84" t="s">
        <v>93</v>
      </c>
      <c r="F31" s="87" t="s">
        <v>94</v>
      </c>
      <c r="G31" s="188"/>
      <c r="H31" s="187">
        <v>1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1997</v>
      </c>
      <c r="H32" s="187">
        <v>1633</v>
      </c>
      <c r="M32" s="92"/>
    </row>
    <row r="33" spans="1:8" ht="15.75">
      <c r="A33" s="467" t="s">
        <v>99</v>
      </c>
      <c r="B33" s="91" t="s">
        <v>100</v>
      </c>
      <c r="C33" s="564">
        <f>C31+C32</f>
        <v>2356</v>
      </c>
      <c r="D33" s="565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3335</v>
      </c>
      <c r="H34" s="565">
        <f>H28+H32+H33</f>
        <v>3450</v>
      </c>
    </row>
    <row r="35" spans="1:8" ht="15">
      <c r="A35" s="84" t="s">
        <v>106</v>
      </c>
      <c r="B35" s="88" t="s">
        <v>107</v>
      </c>
      <c r="C35" s="562">
        <f>SUM(C36:C39)</f>
        <v>589</v>
      </c>
      <c r="D35" s="563">
        <f>SUM(D36:D39)</f>
        <v>673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51374</v>
      </c>
      <c r="H37" s="567">
        <f>H26+H18+H34</f>
        <v>51411</v>
      </c>
    </row>
    <row r="38" spans="1:13" ht="15">
      <c r="A38" s="84" t="s">
        <v>113</v>
      </c>
      <c r="B38" s="86" t="s">
        <v>114</v>
      </c>
      <c r="C38" s="188">
        <v>589</v>
      </c>
      <c r="D38" s="187">
        <v>673</v>
      </c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3601</v>
      </c>
      <c r="H40" s="550">
        <v>1535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342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9756</v>
      </c>
      <c r="H45" s="187">
        <v>6970</v>
      </c>
    </row>
    <row r="46" spans="1:13" ht="15.75">
      <c r="A46" s="458" t="s">
        <v>137</v>
      </c>
      <c r="B46" s="90" t="s">
        <v>138</v>
      </c>
      <c r="C46" s="564">
        <f>C35+C40+C45</f>
        <v>589</v>
      </c>
      <c r="D46" s="565">
        <f>D35+D40+D45</f>
        <v>673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93</v>
      </c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12500</v>
      </c>
      <c r="H48" s="187">
        <v>17500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22691</v>
      </c>
      <c r="H50" s="563">
        <f>SUM(H44:H49)</f>
        <v>24812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>
        <v>103</v>
      </c>
      <c r="D54" s="464"/>
      <c r="E54" s="84" t="s">
        <v>164</v>
      </c>
      <c r="F54" s="89" t="s">
        <v>165</v>
      </c>
      <c r="G54" s="188">
        <v>308</v>
      </c>
      <c r="H54" s="187">
        <v>283</v>
      </c>
    </row>
    <row r="55" spans="1:8" ht="15.75">
      <c r="A55" s="94" t="s">
        <v>166</v>
      </c>
      <c r="B55" s="90" t="s">
        <v>167</v>
      </c>
      <c r="C55" s="463"/>
      <c r="D55" s="464"/>
      <c r="E55" s="84" t="s">
        <v>168</v>
      </c>
      <c r="F55" s="89" t="s">
        <v>169</v>
      </c>
      <c r="G55" s="188"/>
      <c r="H55" s="187"/>
    </row>
    <row r="56" spans="1:13" ht="15.75" thickBot="1">
      <c r="A56" s="460" t="s">
        <v>170</v>
      </c>
      <c r="B56" s="199" t="s">
        <v>171</v>
      </c>
      <c r="C56" s="568">
        <f>C20+C21+C22+C28+C33+C46+C52+C54+C55</f>
        <v>25904</v>
      </c>
      <c r="D56" s="569">
        <f>D20+D21+D22+D28+D33+D46+D52+D54+D55</f>
        <v>22422</v>
      </c>
      <c r="E56" s="94" t="s">
        <v>825</v>
      </c>
      <c r="F56" s="93" t="s">
        <v>172</v>
      </c>
      <c r="G56" s="566">
        <f>G50+G52+G53+G54+G55</f>
        <v>22999</v>
      </c>
      <c r="H56" s="567">
        <f>H50+H52+H53+H54+H55</f>
        <v>25095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v>4</v>
      </c>
      <c r="D59" s="187">
        <v>1</v>
      </c>
      <c r="E59" s="192" t="s">
        <v>180</v>
      </c>
      <c r="F59" s="471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6442</v>
      </c>
      <c r="H60" s="187">
        <v>5987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23027</v>
      </c>
      <c r="H61" s="563">
        <f>SUM(H62:H68)</f>
        <v>17265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19</v>
      </c>
      <c r="H62" s="188">
        <v>15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22760</v>
      </c>
      <c r="H63" s="188">
        <v>16839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161</v>
      </c>
      <c r="H64" s="188">
        <v>252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4</v>
      </c>
      <c r="D65" s="565">
        <f>SUM(D59:D64)</f>
        <v>1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12</v>
      </c>
      <c r="H66" s="188">
        <v>15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8">
        <v>2</v>
      </c>
    </row>
    <row r="68" spans="1:8" ht="15">
      <c r="A68" s="84" t="s">
        <v>206</v>
      </c>
      <c r="B68" s="86" t="s">
        <v>207</v>
      </c>
      <c r="C68" s="188">
        <f>1198</f>
        <v>1198</v>
      </c>
      <c r="D68" s="187">
        <v>1160</v>
      </c>
      <c r="E68" s="84" t="s">
        <v>212</v>
      </c>
      <c r="F68" s="87" t="s">
        <v>213</v>
      </c>
      <c r="G68" s="188">
        <v>75</v>
      </c>
      <c r="H68" s="188">
        <v>142</v>
      </c>
    </row>
    <row r="69" spans="1:8" ht="15">
      <c r="A69" s="84" t="s">
        <v>210</v>
      </c>
      <c r="B69" s="86" t="s">
        <v>211</v>
      </c>
      <c r="C69" s="188">
        <v>53</v>
      </c>
      <c r="D69" s="187">
        <v>46</v>
      </c>
      <c r="E69" s="192" t="s">
        <v>79</v>
      </c>
      <c r="F69" s="87" t="s">
        <v>216</v>
      </c>
      <c r="G69" s="188">
        <v>57</v>
      </c>
      <c r="H69" s="188">
        <v>13</v>
      </c>
    </row>
    <row r="70" spans="1:8" ht="15">
      <c r="A70" s="84" t="s">
        <v>214</v>
      </c>
      <c r="B70" s="86" t="s">
        <v>215</v>
      </c>
      <c r="C70" s="188">
        <v>6573</v>
      </c>
      <c r="D70" s="187">
        <v>7069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36686</v>
      </c>
      <c r="D71" s="187">
        <v>37776</v>
      </c>
      <c r="E71" s="459" t="s">
        <v>47</v>
      </c>
      <c r="F71" s="89" t="s">
        <v>223</v>
      </c>
      <c r="G71" s="564">
        <f>G59+G60+G61+G69+G70</f>
        <v>29526</v>
      </c>
      <c r="H71" s="565">
        <f>H59+H60+H61+H69+H70</f>
        <v>23265</v>
      </c>
    </row>
    <row r="72" spans="1:8" ht="1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16</v>
      </c>
      <c r="D73" s="187">
        <v>8</v>
      </c>
      <c r="E73" s="458" t="s">
        <v>230</v>
      </c>
      <c r="F73" s="89" t="s">
        <v>231</v>
      </c>
      <c r="G73" s="463"/>
      <c r="H73" s="463"/>
    </row>
    <row r="74" spans="1:8" ht="1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636</v>
      </c>
      <c r="D75" s="187">
        <v>89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45168</v>
      </c>
      <c r="D76" s="565">
        <f>SUM(D68:D75)</f>
        <v>46154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14256</v>
      </c>
      <c r="D79" s="563">
        <f>SUM(D80:D82)</f>
        <v>10328</v>
      </c>
      <c r="E79" s="196" t="s">
        <v>824</v>
      </c>
      <c r="F79" s="93" t="s">
        <v>241</v>
      </c>
      <c r="G79" s="566">
        <f>G71+G73+G75+G77</f>
        <v>29526</v>
      </c>
      <c r="H79" s="567">
        <f>H71+H73+H75+H77</f>
        <v>23265</v>
      </c>
    </row>
    <row r="80" spans="1:8" ht="1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>
        <v>14256</v>
      </c>
      <c r="D82" s="187">
        <v>10328</v>
      </c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>
        <v>20915</v>
      </c>
      <c r="D84" s="187">
        <v>20640</v>
      </c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35171</v>
      </c>
      <c r="D85" s="565">
        <f>D84+D83+D79</f>
        <v>30968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728</v>
      </c>
      <c r="D89" s="187">
        <v>1312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>
        <v>465</v>
      </c>
      <c r="D90" s="187">
        <v>425</v>
      </c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1193</v>
      </c>
      <c r="D92" s="565">
        <f>SUM(D88:D91)</f>
        <v>1737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60</v>
      </c>
      <c r="D93" s="464">
        <v>24</v>
      </c>
      <c r="E93" s="195"/>
      <c r="F93" s="97"/>
      <c r="G93" s="589"/>
      <c r="H93" s="590"/>
    </row>
    <row r="94" spans="1:13" ht="15.75" thickBot="1">
      <c r="A94" s="475" t="s">
        <v>263</v>
      </c>
      <c r="B94" s="217" t="s">
        <v>264</v>
      </c>
      <c r="C94" s="568">
        <f>C65+C76+C85+C92+C93</f>
        <v>81596</v>
      </c>
      <c r="D94" s="569">
        <f>D65+D76+D85+D92+D93</f>
        <v>78884</v>
      </c>
      <c r="E94" s="218"/>
      <c r="F94" s="219"/>
      <c r="G94" s="591"/>
      <c r="H94" s="592"/>
      <c r="M94" s="92"/>
    </row>
    <row r="95" spans="1:8" ht="31.5" thickBot="1">
      <c r="A95" s="472" t="s">
        <v>265</v>
      </c>
      <c r="B95" s="473" t="s">
        <v>266</v>
      </c>
      <c r="C95" s="570">
        <f>C94+C56</f>
        <v>107500</v>
      </c>
      <c r="D95" s="571">
        <f>D94+D56</f>
        <v>101306</v>
      </c>
      <c r="E95" s="220" t="s">
        <v>915</v>
      </c>
      <c r="F95" s="474" t="s">
        <v>268</v>
      </c>
      <c r="G95" s="570">
        <f>G37+G40+G56+G79</f>
        <v>107500</v>
      </c>
      <c r="H95" s="571">
        <f>H37+H40+H56+H79</f>
        <v>101306</v>
      </c>
    </row>
    <row r="96" spans="1:13" ht="15">
      <c r="A96" s="165"/>
      <c r="B96" s="539"/>
      <c r="C96" s="165"/>
      <c r="D96" s="165"/>
      <c r="E96" s="540"/>
      <c r="M96" s="92"/>
    </row>
    <row r="97" spans="1:13" ht="15">
      <c r="A97" s="542"/>
      <c r="B97" s="539"/>
      <c r="C97" s="165"/>
      <c r="D97" s="165"/>
      <c r="E97" s="540"/>
      <c r="M97" s="92"/>
    </row>
    <row r="98" spans="1:13" ht="15">
      <c r="A98" s="657" t="s">
        <v>949</v>
      </c>
      <c r="B98" s="665">
        <f>pdeReportingDate</f>
        <v>45346</v>
      </c>
      <c r="C98" s="665"/>
      <c r="D98" s="665"/>
      <c r="E98" s="665"/>
      <c r="F98" s="665"/>
      <c r="G98" s="665"/>
      <c r="H98" s="665"/>
      <c r="M98" s="92"/>
    </row>
    <row r="99" spans="1:13" ht="1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8" t="s">
        <v>8</v>
      </c>
      <c r="B100" s="666" t="str">
        <f>authorName</f>
        <v>ПРАЙМ БИЗНЕС КОНСУЛТИНГ АД</v>
      </c>
      <c r="C100" s="666"/>
      <c r="D100" s="666"/>
      <c r="E100" s="666"/>
      <c r="F100" s="666"/>
      <c r="G100" s="666"/>
      <c r="H100" s="666"/>
    </row>
    <row r="101" spans="1:8" ht="15">
      <c r="A101" s="658"/>
      <c r="B101" s="75"/>
      <c r="C101" s="75"/>
      <c r="D101" s="75"/>
      <c r="E101" s="75"/>
      <c r="F101" s="75"/>
      <c r="G101" s="75"/>
      <c r="H101" s="75"/>
    </row>
    <row r="102" spans="1:8" ht="1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951</v>
      </c>
      <c r="C103" s="664"/>
      <c r="D103" s="664"/>
      <c r="E103" s="664"/>
      <c r="M103" s="92"/>
    </row>
    <row r="104" spans="1:5" ht="21.75" customHeight="1">
      <c r="A104" s="659"/>
      <c r="B104" s="664" t="s">
        <v>951</v>
      </c>
      <c r="C104" s="664"/>
      <c r="D104" s="664"/>
      <c r="E104" s="664"/>
    </row>
    <row r="105" spans="1:13" ht="21.75" customHeight="1">
      <c r="A105" s="659"/>
      <c r="B105" s="664" t="s">
        <v>951</v>
      </c>
      <c r="C105" s="664"/>
      <c r="D105" s="664"/>
      <c r="E105" s="664"/>
      <c r="M105" s="92"/>
    </row>
    <row r="106" spans="1:5" ht="21.75" customHeight="1">
      <c r="A106" s="659"/>
      <c r="B106" s="664" t="s">
        <v>951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">
      <c r="E117" s="543"/>
    </row>
    <row r="119" spans="5:13" ht="15">
      <c r="E119" s="543"/>
      <c r="M119" s="92"/>
    </row>
    <row r="121" spans="5:13" ht="15">
      <c r="E121" s="543"/>
      <c r="M121" s="92"/>
    </row>
    <row r="123" ht="15">
      <c r="E123" s="543"/>
    </row>
    <row r="125" spans="5:13" ht="15">
      <c r="E125" s="543"/>
      <c r="M125" s="92"/>
    </row>
    <row r="127" spans="5:13" ht="15">
      <c r="E127" s="543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3"/>
      <c r="M135" s="92"/>
    </row>
    <row r="137" spans="5:13" ht="15">
      <c r="E137" s="543"/>
      <c r="M137" s="92"/>
    </row>
    <row r="139" spans="5:13" ht="15">
      <c r="E139" s="543"/>
      <c r="M139" s="92"/>
    </row>
    <row r="141" spans="5:13" ht="15">
      <c r="E141" s="543"/>
      <c r="M141" s="92"/>
    </row>
    <row r="143" ht="15">
      <c r="E143" s="543"/>
    </row>
    <row r="145" ht="15">
      <c r="E145" s="543"/>
    </row>
    <row r="147" ht="15">
      <c r="E147" s="543"/>
    </row>
    <row r="149" spans="5:13" ht="15">
      <c r="E149" s="543"/>
      <c r="M149" s="92"/>
    </row>
    <row r="151" ht="15">
      <c r="M151" s="92"/>
    </row>
    <row r="153" ht="15">
      <c r="M153" s="92"/>
    </row>
    <row r="159" ht="15">
      <c r="E159" s="543"/>
    </row>
    <row r="161" spans="1:18" s="541" customFormat="1" ht="1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G34" sqref="G3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1"/>
      <c r="C5" s="531"/>
      <c r="D5" s="531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5">
        <v>46</v>
      </c>
      <c r="D12" s="305">
        <v>101</v>
      </c>
      <c r="E12" s="185" t="s">
        <v>277</v>
      </c>
      <c r="F12" s="231" t="s">
        <v>278</v>
      </c>
      <c r="G12" s="305">
        <v>626</v>
      </c>
      <c r="H12" s="305">
        <v>1395</v>
      </c>
    </row>
    <row r="13" spans="1:8" ht="15">
      <c r="A13" s="185" t="s">
        <v>279</v>
      </c>
      <c r="B13" s="181" t="s">
        <v>280</v>
      </c>
      <c r="C13" s="305">
        <v>593</v>
      </c>
      <c r="D13" s="305">
        <v>687</v>
      </c>
      <c r="E13" s="185" t="s">
        <v>281</v>
      </c>
      <c r="F13" s="231" t="s">
        <v>282</v>
      </c>
      <c r="G13" s="305"/>
      <c r="H13" s="305"/>
    </row>
    <row r="14" spans="1:8" ht="15">
      <c r="A14" s="185" t="s">
        <v>283</v>
      </c>
      <c r="B14" s="181" t="s">
        <v>284</v>
      </c>
      <c r="C14" s="305">
        <v>410</v>
      </c>
      <c r="D14" s="305">
        <v>413</v>
      </c>
      <c r="E14" s="236" t="s">
        <v>285</v>
      </c>
      <c r="F14" s="231" t="s">
        <v>286</v>
      </c>
      <c r="G14" s="305">
        <v>55</v>
      </c>
      <c r="H14" s="305">
        <v>59</v>
      </c>
    </row>
    <row r="15" spans="1:8" ht="15">
      <c r="A15" s="185" t="s">
        <v>287</v>
      </c>
      <c r="B15" s="181" t="s">
        <v>288</v>
      </c>
      <c r="C15" s="305">
        <v>204</v>
      </c>
      <c r="D15" s="305">
        <v>162</v>
      </c>
      <c r="E15" s="236" t="s">
        <v>79</v>
      </c>
      <c r="F15" s="231" t="s">
        <v>289</v>
      </c>
      <c r="G15" s="305">
        <v>711</v>
      </c>
      <c r="H15" s="305">
        <v>2728</v>
      </c>
    </row>
    <row r="16" spans="1:8" ht="15.75">
      <c r="A16" s="185" t="s">
        <v>290</v>
      </c>
      <c r="B16" s="181" t="s">
        <v>291</v>
      </c>
      <c r="C16" s="305">
        <v>10</v>
      </c>
      <c r="D16" s="305">
        <v>15</v>
      </c>
      <c r="E16" s="227" t="s">
        <v>52</v>
      </c>
      <c r="F16" s="255" t="s">
        <v>292</v>
      </c>
      <c r="G16" s="595">
        <f>SUM(G12:G15)</f>
        <v>1392</v>
      </c>
      <c r="H16" s="596">
        <f>SUM(H12:H15)</f>
        <v>4182</v>
      </c>
    </row>
    <row r="17" spans="1:8" ht="30.75">
      <c r="A17" s="185" t="s">
        <v>293</v>
      </c>
      <c r="B17" s="181" t="s">
        <v>294</v>
      </c>
      <c r="C17" s="305"/>
      <c r="D17" s="305">
        <v>2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606">
        <v>372</v>
      </c>
      <c r="H18" s="606">
        <v>393</v>
      </c>
    </row>
    <row r="19" spans="1:8" ht="15">
      <c r="A19" s="185" t="s">
        <v>299</v>
      </c>
      <c r="B19" s="181" t="s">
        <v>300</v>
      </c>
      <c r="C19" s="305">
        <v>215</v>
      </c>
      <c r="D19" s="305">
        <f>634+1587</f>
        <v>2221</v>
      </c>
      <c r="E19" s="185" t="s">
        <v>301</v>
      </c>
      <c r="F19" s="228" t="s">
        <v>302</v>
      </c>
      <c r="G19" s="305">
        <v>372</v>
      </c>
      <c r="H19" s="305">
        <v>393</v>
      </c>
    </row>
    <row r="20" spans="1:8" ht="15.75">
      <c r="A20" s="226" t="s">
        <v>303</v>
      </c>
      <c r="B20" s="181" t="s">
        <v>304</v>
      </c>
      <c r="C20" s="305">
        <v>70</v>
      </c>
      <c r="D20" s="305">
        <v>245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1478</v>
      </c>
      <c r="D22" s="596">
        <f>SUM(D12:D18)+D19</f>
        <v>3601</v>
      </c>
      <c r="E22" s="185" t="s">
        <v>309</v>
      </c>
      <c r="F22" s="228" t="s">
        <v>310</v>
      </c>
      <c r="G22" s="305">
        <v>1013</v>
      </c>
      <c r="H22" s="305">
        <v>1535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944</v>
      </c>
      <c r="H24" s="305">
        <v>1261</v>
      </c>
    </row>
    <row r="25" spans="1:8" ht="30.75">
      <c r="A25" s="185" t="s">
        <v>316</v>
      </c>
      <c r="B25" s="228" t="s">
        <v>317</v>
      </c>
      <c r="C25" s="305">
        <v>1807</v>
      </c>
      <c r="D25" s="305">
        <v>1936</v>
      </c>
      <c r="E25" s="185" t="s">
        <v>318</v>
      </c>
      <c r="F25" s="228" t="s">
        <v>319</v>
      </c>
      <c r="G25" s="305"/>
      <c r="H25" s="305"/>
    </row>
    <row r="26" spans="1:8" ht="30.75">
      <c r="A26" s="185" t="s">
        <v>320</v>
      </c>
      <c r="B26" s="228" t="s">
        <v>321</v>
      </c>
      <c r="C26" s="305">
        <v>159</v>
      </c>
      <c r="D26" s="305">
        <v>325</v>
      </c>
      <c r="E26" s="185" t="s">
        <v>322</v>
      </c>
      <c r="F26" s="228" t="s">
        <v>323</v>
      </c>
      <c r="G26" s="305">
        <v>1924</v>
      </c>
      <c r="H26" s="305"/>
    </row>
    <row r="27" spans="1:8" ht="30.7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5">
        <f>SUM(G22:G26)</f>
        <v>3881</v>
      </c>
      <c r="H27" s="596">
        <f>SUM(H22:H26)</f>
        <v>2796</v>
      </c>
    </row>
    <row r="28" spans="1:8" ht="15">
      <c r="A28" s="185" t="s">
        <v>79</v>
      </c>
      <c r="B28" s="228" t="s">
        <v>327</v>
      </c>
      <c r="C28" s="305">
        <v>7</v>
      </c>
      <c r="D28" s="305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1973</v>
      </c>
      <c r="D29" s="596">
        <f>SUM(D25:D28)</f>
        <v>2266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1">
        <f>C29+C22</f>
        <v>3451</v>
      </c>
      <c r="D31" s="602">
        <f>D29+D22</f>
        <v>5867</v>
      </c>
      <c r="E31" s="242" t="s">
        <v>800</v>
      </c>
      <c r="F31" s="257" t="s">
        <v>331</v>
      </c>
      <c r="G31" s="244">
        <f>G16+G18+G27</f>
        <v>5645</v>
      </c>
      <c r="H31" s="245">
        <f>H16+H18+H27</f>
        <v>7371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2194</v>
      </c>
      <c r="D33" s="235">
        <f>IF((H31-D31)&gt;0,H31-D31,0)</f>
        <v>1504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2.25">
      <c r="A34" s="230" t="s">
        <v>336</v>
      </c>
      <c r="B34" s="229" t="s">
        <v>337</v>
      </c>
      <c r="C34" s="305"/>
      <c r="D34" s="306">
        <v>355</v>
      </c>
      <c r="E34" s="225" t="s">
        <v>338</v>
      </c>
      <c r="F34" s="228" t="s">
        <v>339</v>
      </c>
      <c r="G34" s="305">
        <v>84</v>
      </c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3451</v>
      </c>
      <c r="D36" s="604">
        <f>D31-D34+D35</f>
        <v>5512</v>
      </c>
      <c r="E36" s="253" t="s">
        <v>346</v>
      </c>
      <c r="F36" s="247" t="s">
        <v>347</v>
      </c>
      <c r="G36" s="258">
        <f>G35-G34+G31</f>
        <v>5561</v>
      </c>
      <c r="H36" s="259">
        <f>H35-H34+H31</f>
        <v>7371</v>
      </c>
    </row>
    <row r="37" spans="1:8" ht="15.75">
      <c r="A37" s="252" t="s">
        <v>348</v>
      </c>
      <c r="B37" s="222" t="s">
        <v>349</v>
      </c>
      <c r="C37" s="601">
        <f>IF((G36-C36)&gt;0,G36-C36,0)</f>
        <v>2110</v>
      </c>
      <c r="D37" s="602">
        <f>IF((H36-D36)&gt;0,H36-D36,0)</f>
        <v>1859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82</v>
      </c>
      <c r="D38" s="596">
        <f>D39+D40+D41</f>
        <v>178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5">
        <v>56</v>
      </c>
      <c r="D39" s="305">
        <v>109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5">
        <v>25</v>
      </c>
      <c r="D40" s="305">
        <v>69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5">
        <v>1</v>
      </c>
      <c r="D41" s="306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2028</v>
      </c>
      <c r="D42" s="235">
        <f>+IF((H36-D36-D38)&gt;0,H36-D36-D38,0)</f>
        <v>1681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5">
        <v>31</v>
      </c>
      <c r="D43" s="306">
        <v>48</v>
      </c>
      <c r="E43" s="224" t="s">
        <v>364</v>
      </c>
      <c r="F43" s="186" t="s">
        <v>366</v>
      </c>
      <c r="G43" s="552"/>
      <c r="H43" s="605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1997</v>
      </c>
      <c r="D44" s="259">
        <f>IF(H42=0,IF(D42-D43&gt;0,D42-D43+H43,0),IF(H42-H43&lt;0,H43-H42+D42,0))</f>
        <v>1633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7">
        <f>C36+C38+C42</f>
        <v>5561</v>
      </c>
      <c r="D45" s="598">
        <f>D36+D38+D42</f>
        <v>7371</v>
      </c>
      <c r="E45" s="261" t="s">
        <v>373</v>
      </c>
      <c r="F45" s="263" t="s">
        <v>374</v>
      </c>
      <c r="G45" s="597">
        <f>G42+G36</f>
        <v>5561</v>
      </c>
      <c r="H45" s="598">
        <f>H42+H36</f>
        <v>7371</v>
      </c>
    </row>
    <row r="46" spans="1:8" ht="15">
      <c r="A46" s="31"/>
      <c r="B46" s="532"/>
      <c r="C46" s="533"/>
      <c r="D46" s="533"/>
      <c r="E46" s="534"/>
      <c r="F46" s="31"/>
      <c r="G46" s="533"/>
      <c r="H46" s="533"/>
    </row>
    <row r="47" spans="1:8" ht="15">
      <c r="A47" s="668" t="s">
        <v>950</v>
      </c>
      <c r="B47" s="668"/>
      <c r="C47" s="668"/>
      <c r="D47" s="668"/>
      <c r="E47" s="668"/>
      <c r="F47" s="31"/>
      <c r="G47" s="533"/>
      <c r="H47" s="533"/>
    </row>
    <row r="48" spans="1:8" ht="15">
      <c r="A48" s="31"/>
      <c r="B48" s="532"/>
      <c r="C48" s="533"/>
      <c r="D48" s="533"/>
      <c r="E48" s="534"/>
      <c r="F48" s="31"/>
      <c r="G48" s="533"/>
      <c r="H48" s="533"/>
    </row>
    <row r="49" spans="1:8" ht="1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">
      <c r="A50" s="657" t="s">
        <v>949</v>
      </c>
      <c r="B50" s="665">
        <f>pdeReportingDate</f>
        <v>45346</v>
      </c>
      <c r="C50" s="665"/>
      <c r="D50" s="665"/>
      <c r="E50" s="665"/>
      <c r="F50" s="665"/>
      <c r="G50" s="665"/>
      <c r="H50" s="665"/>
      <c r="M50" s="92"/>
    </row>
    <row r="51" spans="1:13" s="41" customFormat="1" ht="1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8" t="s">
        <v>8</v>
      </c>
      <c r="B52" s="666" t="str">
        <f>authorName</f>
        <v>ПРАЙМ БИЗНЕС КОНСУЛТИНГ АД</v>
      </c>
      <c r="C52" s="666"/>
      <c r="D52" s="666"/>
      <c r="E52" s="666"/>
      <c r="F52" s="666"/>
      <c r="G52" s="666"/>
      <c r="H52" s="666"/>
    </row>
    <row r="53" spans="1:8" s="41" customFormat="1" ht="1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951</v>
      </c>
      <c r="C55" s="664"/>
      <c r="D55" s="664"/>
      <c r="E55" s="664"/>
      <c r="F55" s="541"/>
      <c r="G55" s="44"/>
      <c r="H55" s="41"/>
    </row>
    <row r="56" spans="1:8" ht="15.75" customHeight="1">
      <c r="A56" s="659"/>
      <c r="B56" s="664" t="s">
        <v>951</v>
      </c>
      <c r="C56" s="664"/>
      <c r="D56" s="664"/>
      <c r="E56" s="664"/>
      <c r="F56" s="541"/>
      <c r="G56" s="44"/>
      <c r="H56" s="41"/>
    </row>
    <row r="57" spans="1:8" ht="15.75" customHeight="1">
      <c r="A57" s="659"/>
      <c r="B57" s="664" t="s">
        <v>951</v>
      </c>
      <c r="C57" s="664"/>
      <c r="D57" s="664"/>
      <c r="E57" s="664"/>
      <c r="F57" s="541"/>
      <c r="G57" s="44"/>
      <c r="H57" s="41"/>
    </row>
    <row r="58" spans="1:8" ht="15.75" customHeight="1">
      <c r="A58" s="659"/>
      <c r="B58" s="664" t="s">
        <v>951</v>
      </c>
      <c r="C58" s="664"/>
      <c r="D58" s="664"/>
      <c r="E58" s="664"/>
      <c r="F58" s="541"/>
      <c r="G58" s="44"/>
      <c r="H58" s="41"/>
    </row>
    <row r="59" spans="1:8" ht="15">
      <c r="A59" s="659"/>
      <c r="B59" s="664"/>
      <c r="C59" s="664"/>
      <c r="D59" s="664"/>
      <c r="E59" s="664"/>
      <c r="F59" s="541"/>
      <c r="G59" s="44"/>
      <c r="H59" s="41"/>
    </row>
    <row r="60" spans="1:8" ht="15">
      <c r="A60" s="659"/>
      <c r="B60" s="664"/>
      <c r="C60" s="664"/>
      <c r="D60" s="664"/>
      <c r="E60" s="664"/>
      <c r="F60" s="541"/>
      <c r="G60" s="44"/>
      <c r="H60" s="41"/>
    </row>
    <row r="61" spans="1:8" ht="15">
      <c r="A61" s="659"/>
      <c r="B61" s="664"/>
      <c r="C61" s="664"/>
      <c r="D61" s="664"/>
      <c r="E61" s="664"/>
      <c r="F61" s="541"/>
      <c r="G61" s="44"/>
      <c r="H61" s="41"/>
    </row>
    <row r="62" spans="1:8" ht="15">
      <c r="A62" s="31"/>
      <c r="B62" s="31"/>
      <c r="C62" s="533"/>
      <c r="D62" s="533"/>
      <c r="E62" s="31"/>
      <c r="F62" s="31"/>
      <c r="G62" s="535"/>
      <c r="H62" s="535"/>
    </row>
    <row r="63" spans="1:8" ht="15">
      <c r="A63" s="31"/>
      <c r="B63" s="31"/>
      <c r="C63" s="533"/>
      <c r="D63" s="533"/>
      <c r="E63" s="31"/>
      <c r="F63" s="31"/>
      <c r="G63" s="535"/>
      <c r="H63" s="535"/>
    </row>
    <row r="64" spans="1:8" ht="15">
      <c r="A64" s="31"/>
      <c r="B64" s="31"/>
      <c r="C64" s="533"/>
      <c r="D64" s="533"/>
      <c r="E64" s="31"/>
      <c r="F64" s="31"/>
      <c r="G64" s="535"/>
      <c r="H64" s="535"/>
    </row>
    <row r="65" spans="1:8" ht="15">
      <c r="A65" s="31"/>
      <c r="B65" s="31"/>
      <c r="C65" s="533"/>
      <c r="D65" s="533"/>
      <c r="E65" s="31"/>
      <c r="F65" s="31"/>
      <c r="G65" s="535"/>
      <c r="H65" s="535"/>
    </row>
    <row r="66" spans="1:8" ht="15">
      <c r="A66" s="31"/>
      <c r="B66" s="31"/>
      <c r="C66" s="533"/>
      <c r="D66" s="533"/>
      <c r="E66" s="31"/>
      <c r="F66" s="31"/>
      <c r="G66" s="535"/>
      <c r="H66" s="535"/>
    </row>
    <row r="67" spans="1:8" ht="15">
      <c r="A67" s="31"/>
      <c r="B67" s="31"/>
      <c r="C67" s="533"/>
      <c r="D67" s="533"/>
      <c r="E67" s="31"/>
      <c r="F67" s="31"/>
      <c r="G67" s="535"/>
      <c r="H67" s="535"/>
    </row>
    <row r="68" spans="1:8" ht="15">
      <c r="A68" s="31"/>
      <c r="B68" s="31"/>
      <c r="C68" s="533"/>
      <c r="D68" s="533"/>
      <c r="E68" s="31"/>
      <c r="F68" s="31"/>
      <c r="G68" s="535"/>
      <c r="H68" s="535"/>
    </row>
    <row r="69" spans="1:8" ht="15">
      <c r="A69" s="31"/>
      <c r="B69" s="31"/>
      <c r="C69" s="533"/>
      <c r="D69" s="533"/>
      <c r="E69" s="31"/>
      <c r="F69" s="31"/>
      <c r="G69" s="535"/>
      <c r="H69" s="535"/>
    </row>
    <row r="70" spans="1:8" ht="15">
      <c r="A70" s="31"/>
      <c r="B70" s="31"/>
      <c r="C70" s="533"/>
      <c r="D70" s="533"/>
      <c r="E70" s="31"/>
      <c r="F70" s="31"/>
      <c r="G70" s="535"/>
      <c r="H70" s="535"/>
    </row>
    <row r="71" spans="1:8" ht="15">
      <c r="A71" s="31"/>
      <c r="B71" s="31"/>
      <c r="C71" s="533"/>
      <c r="D71" s="533"/>
      <c r="E71" s="31"/>
      <c r="F71" s="31"/>
      <c r="G71" s="535"/>
      <c r="H71" s="535"/>
    </row>
    <row r="72" spans="1:8" ht="15">
      <c r="A72" s="31"/>
      <c r="B72" s="31"/>
      <c r="C72" s="533"/>
      <c r="D72" s="533"/>
      <c r="E72" s="31"/>
      <c r="F72" s="31"/>
      <c r="G72" s="535"/>
      <c r="H72" s="535"/>
    </row>
    <row r="73" spans="1:8" ht="15">
      <c r="A73" s="31"/>
      <c r="B73" s="31"/>
      <c r="C73" s="533"/>
      <c r="D73" s="533"/>
      <c r="E73" s="31"/>
      <c r="F73" s="31"/>
      <c r="G73" s="535"/>
      <c r="H73" s="535"/>
    </row>
    <row r="74" spans="1:8" ht="15">
      <c r="A74" s="31"/>
      <c r="B74" s="31"/>
      <c r="C74" s="533"/>
      <c r="D74" s="533"/>
      <c r="E74" s="31"/>
      <c r="F74" s="31"/>
      <c r="G74" s="535"/>
      <c r="H74" s="535"/>
    </row>
    <row r="75" spans="1:8" ht="15">
      <c r="A75" s="31"/>
      <c r="B75" s="31"/>
      <c r="C75" s="533"/>
      <c r="D75" s="533"/>
      <c r="E75" s="31"/>
      <c r="F75" s="31"/>
      <c r="G75" s="535"/>
      <c r="H75" s="535"/>
    </row>
    <row r="76" spans="1:8" ht="15">
      <c r="A76" s="31"/>
      <c r="B76" s="31"/>
      <c r="C76" s="533"/>
      <c r="D76" s="533"/>
      <c r="E76" s="31"/>
      <c r="F76" s="31"/>
      <c r="G76" s="535"/>
      <c r="H76" s="535"/>
    </row>
    <row r="77" spans="1:8" ht="15">
      <c r="A77" s="31"/>
      <c r="B77" s="31"/>
      <c r="C77" s="533"/>
      <c r="D77" s="533"/>
      <c r="E77" s="31"/>
      <c r="F77" s="31"/>
      <c r="G77" s="535"/>
      <c r="H77" s="535"/>
    </row>
    <row r="78" spans="1:8" ht="15">
      <c r="A78" s="31"/>
      <c r="B78" s="31"/>
      <c r="C78" s="533"/>
      <c r="D78" s="533"/>
      <c r="E78" s="31"/>
      <c r="F78" s="31"/>
      <c r="G78" s="535"/>
      <c r="H78" s="535"/>
    </row>
    <row r="79" spans="1:8" ht="15">
      <c r="A79" s="31"/>
      <c r="B79" s="31"/>
      <c r="C79" s="533"/>
      <c r="D79" s="533"/>
      <c r="E79" s="31"/>
      <c r="F79" s="31"/>
      <c r="G79" s="535"/>
      <c r="H79" s="535"/>
    </row>
    <row r="80" spans="1:8" ht="15">
      <c r="A80" s="31"/>
      <c r="B80" s="31"/>
      <c r="C80" s="533"/>
      <c r="D80" s="533"/>
      <c r="E80" s="31"/>
      <c r="F80" s="31"/>
      <c r="G80" s="535"/>
      <c r="H80" s="535"/>
    </row>
    <row r="81" spans="1:8" ht="15">
      <c r="A81" s="31"/>
      <c r="B81" s="31"/>
      <c r="C81" s="533"/>
      <c r="D81" s="533"/>
      <c r="E81" s="31"/>
      <c r="F81" s="31"/>
      <c r="G81" s="535"/>
      <c r="H81" s="535"/>
    </row>
    <row r="82" spans="1:8" ht="15">
      <c r="A82" s="31"/>
      <c r="B82" s="31"/>
      <c r="C82" s="533"/>
      <c r="D82" s="533"/>
      <c r="E82" s="31"/>
      <c r="F82" s="31"/>
      <c r="G82" s="535"/>
      <c r="H82" s="535"/>
    </row>
    <row r="83" spans="1:8" ht="15">
      <c r="A83" s="31"/>
      <c r="B83" s="31"/>
      <c r="C83" s="533"/>
      <c r="D83" s="533"/>
      <c r="E83" s="31"/>
      <c r="F83" s="31"/>
      <c r="G83" s="535"/>
      <c r="H83" s="535"/>
    </row>
    <row r="84" spans="1:8" ht="15">
      <c r="A84" s="31"/>
      <c r="B84" s="31"/>
      <c r="C84" s="533"/>
      <c r="D84" s="533"/>
      <c r="E84" s="31"/>
      <c r="F84" s="31"/>
      <c r="G84" s="535"/>
      <c r="H84" s="535"/>
    </row>
    <row r="85" spans="1:8" ht="15">
      <c r="A85" s="31"/>
      <c r="B85" s="31"/>
      <c r="C85" s="533"/>
      <c r="D85" s="533"/>
      <c r="E85" s="31"/>
      <c r="F85" s="31"/>
      <c r="G85" s="535"/>
      <c r="H85" s="535"/>
    </row>
    <row r="86" spans="1:8" ht="15">
      <c r="A86" s="31"/>
      <c r="B86" s="31"/>
      <c r="C86" s="533"/>
      <c r="D86" s="533"/>
      <c r="E86" s="31"/>
      <c r="F86" s="31"/>
      <c r="G86" s="535"/>
      <c r="H86" s="535"/>
    </row>
    <row r="87" spans="1:8" ht="15">
      <c r="A87" s="31"/>
      <c r="B87" s="31"/>
      <c r="C87" s="533"/>
      <c r="D87" s="533"/>
      <c r="E87" s="31"/>
      <c r="F87" s="31"/>
      <c r="G87" s="535"/>
      <c r="H87" s="535"/>
    </row>
    <row r="88" spans="1:8" ht="15">
      <c r="A88" s="31"/>
      <c r="B88" s="31"/>
      <c r="C88" s="533"/>
      <c r="D88" s="533"/>
      <c r="E88" s="31"/>
      <c r="F88" s="31"/>
      <c r="G88" s="535"/>
      <c r="H88" s="535"/>
    </row>
    <row r="89" spans="1:8" ht="15">
      <c r="A89" s="31"/>
      <c r="B89" s="31"/>
      <c r="C89" s="533"/>
      <c r="D89" s="533"/>
      <c r="E89" s="31"/>
      <c r="F89" s="31"/>
      <c r="G89" s="535"/>
      <c r="H89" s="535"/>
    </row>
    <row r="90" spans="1:8" ht="15">
      <c r="A90" s="31"/>
      <c r="B90" s="31"/>
      <c r="C90" s="533"/>
      <c r="D90" s="533"/>
      <c r="E90" s="31"/>
      <c r="F90" s="31"/>
      <c r="G90" s="535"/>
      <c r="H90" s="535"/>
    </row>
    <row r="91" spans="1:8" ht="15">
      <c r="A91" s="31"/>
      <c r="B91" s="31"/>
      <c r="C91" s="533"/>
      <c r="D91" s="533"/>
      <c r="E91" s="31"/>
      <c r="F91" s="31"/>
      <c r="G91" s="535"/>
      <c r="H91" s="535"/>
    </row>
    <row r="92" spans="1:8" ht="15">
      <c r="A92" s="31"/>
      <c r="B92" s="31"/>
      <c r="C92" s="533"/>
      <c r="D92" s="533"/>
      <c r="E92" s="31"/>
      <c r="F92" s="31"/>
      <c r="G92" s="535"/>
      <c r="H92" s="535"/>
    </row>
    <row r="93" spans="1:8" ht="15">
      <c r="A93" s="31"/>
      <c r="B93" s="31"/>
      <c r="C93" s="533"/>
      <c r="D93" s="533"/>
      <c r="E93" s="31"/>
      <c r="F93" s="31"/>
      <c r="G93" s="535"/>
      <c r="H93" s="535"/>
    </row>
    <row r="94" spans="1:8" ht="15">
      <c r="A94" s="31"/>
      <c r="B94" s="31"/>
      <c r="C94" s="533"/>
      <c r="D94" s="533"/>
      <c r="E94" s="31"/>
      <c r="F94" s="31"/>
      <c r="G94" s="535"/>
      <c r="H94" s="535"/>
    </row>
    <row r="95" spans="1:8" ht="15">
      <c r="A95" s="31"/>
      <c r="B95" s="31"/>
      <c r="C95" s="533"/>
      <c r="D95" s="533"/>
      <c r="E95" s="31"/>
      <c r="F95" s="31"/>
      <c r="G95" s="535"/>
      <c r="H95" s="535"/>
    </row>
    <row r="96" spans="1:8" ht="15">
      <c r="A96" s="31"/>
      <c r="B96" s="31"/>
      <c r="C96" s="533"/>
      <c r="D96" s="533"/>
      <c r="E96" s="31"/>
      <c r="F96" s="31"/>
      <c r="G96" s="535"/>
      <c r="H96" s="535"/>
    </row>
    <row r="97" spans="1:8" ht="15">
      <c r="A97" s="31"/>
      <c r="B97" s="31"/>
      <c r="C97" s="533"/>
      <c r="D97" s="533"/>
      <c r="E97" s="31"/>
      <c r="F97" s="31"/>
      <c r="G97" s="535"/>
      <c r="H97" s="535"/>
    </row>
    <row r="98" spans="1:8" ht="15">
      <c r="A98" s="31"/>
      <c r="B98" s="31"/>
      <c r="C98" s="533"/>
      <c r="D98" s="533"/>
      <c r="E98" s="31"/>
      <c r="F98" s="31"/>
      <c r="G98" s="535"/>
      <c r="H98" s="535"/>
    </row>
    <row r="99" spans="1:8" ht="15">
      <c r="A99" s="31"/>
      <c r="B99" s="31"/>
      <c r="C99" s="533"/>
      <c r="D99" s="533"/>
      <c r="E99" s="31"/>
      <c r="F99" s="31"/>
      <c r="G99" s="535"/>
      <c r="H99" s="535"/>
    </row>
    <row r="100" spans="1:8" ht="15">
      <c r="A100" s="31"/>
      <c r="B100" s="31"/>
      <c r="C100" s="533"/>
      <c r="D100" s="533"/>
      <c r="E100" s="31"/>
      <c r="F100" s="31"/>
      <c r="G100" s="535"/>
      <c r="H100" s="535"/>
    </row>
    <row r="101" spans="1:8" ht="15">
      <c r="A101" s="31"/>
      <c r="B101" s="31"/>
      <c r="C101" s="533"/>
      <c r="D101" s="533"/>
      <c r="E101" s="31"/>
      <c r="F101" s="31"/>
      <c r="G101" s="535"/>
      <c r="H101" s="535"/>
    </row>
    <row r="102" spans="1:8" ht="15">
      <c r="A102" s="31"/>
      <c r="B102" s="31"/>
      <c r="C102" s="533"/>
      <c r="D102" s="533"/>
      <c r="E102" s="31"/>
      <c r="F102" s="31"/>
      <c r="G102" s="535"/>
      <c r="H102" s="535"/>
    </row>
    <row r="103" spans="1:8" ht="15">
      <c r="A103" s="31"/>
      <c r="B103" s="31"/>
      <c r="C103" s="533"/>
      <c r="D103" s="533"/>
      <c r="E103" s="31"/>
      <c r="F103" s="31"/>
      <c r="G103" s="535"/>
      <c r="H103" s="535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0" sqref="C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78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79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78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">
      <c r="A11" s="268" t="s">
        <v>378</v>
      </c>
      <c r="B11" s="169" t="s">
        <v>379</v>
      </c>
      <c r="C11" s="188">
        <v>1747</v>
      </c>
      <c r="D11" s="188">
        <v>2227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-1187</v>
      </c>
      <c r="D12" s="188">
        <v>-1128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-216</v>
      </c>
      <c r="D14" s="188">
        <v>-189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-186</v>
      </c>
      <c r="D16" s="188">
        <v>-54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3588</v>
      </c>
      <c r="D20" s="188">
        <v>-361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2" t="s">
        <v>398</v>
      </c>
      <c r="B21" s="283" t="s">
        <v>399</v>
      </c>
      <c r="C21" s="624">
        <f>SUM(C11:C20)</f>
        <v>3746</v>
      </c>
      <c r="D21" s="625">
        <f>SUM(D11:D20)</f>
        <v>495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-557</v>
      </c>
      <c r="D23" s="188">
        <v>-2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2001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-1091</v>
      </c>
      <c r="D25" s="188">
        <v>-23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1683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f>444+1374</f>
        <v>1818</v>
      </c>
      <c r="D27" s="188">
        <v>1831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-1383</v>
      </c>
      <c r="D28" s="188">
        <v>-45236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466</v>
      </c>
      <c r="D29" s="188">
        <v>15913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2" t="s">
        <v>420</v>
      </c>
      <c r="B33" s="283" t="s">
        <v>421</v>
      </c>
      <c r="C33" s="624">
        <f>SUM(C23:C32)</f>
        <v>2937</v>
      </c>
      <c r="D33" s="625">
        <f>SUM(D23:D32)</f>
        <v>-27517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2"/>
      <c r="D34" s="623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>
        <v>31500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25954</v>
      </c>
      <c r="D37" s="188">
        <v>15255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-32038</v>
      </c>
      <c r="D38" s="188">
        <v>-17019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f>-5-1129</f>
        <v>-1134</v>
      </c>
      <c r="D40" s="188">
        <v>-2541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-9</v>
      </c>
      <c r="D42" s="188">
        <v>351</v>
      </c>
      <c r="E42" s="168"/>
      <c r="F42" s="168"/>
      <c r="G42" s="171"/>
      <c r="H42" s="171"/>
    </row>
    <row r="43" spans="1:8" ht="15.75" thickBot="1">
      <c r="A43" s="285" t="s">
        <v>439</v>
      </c>
      <c r="B43" s="286" t="s">
        <v>440</v>
      </c>
      <c r="C43" s="626">
        <f>SUM(C35:C42)</f>
        <v>-7227</v>
      </c>
      <c r="D43" s="627">
        <f>SUM(D35:D42)</f>
        <v>27546</v>
      </c>
      <c r="E43" s="168"/>
      <c r="F43" s="168"/>
      <c r="G43" s="171"/>
      <c r="H43" s="171"/>
    </row>
    <row r="44" spans="1:8" ht="15.75" thickBot="1">
      <c r="A44" s="288" t="s">
        <v>441</v>
      </c>
      <c r="B44" s="289" t="s">
        <v>442</v>
      </c>
      <c r="C44" s="295">
        <f>C43+C33+C21</f>
        <v>-544</v>
      </c>
      <c r="D44" s="296">
        <f>D43+D33+D21</f>
        <v>524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1737</v>
      </c>
      <c r="D45" s="298">
        <v>1213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1193</v>
      </c>
      <c r="D46" s="300">
        <f>D45+D44</f>
        <v>1737</v>
      </c>
      <c r="E46" s="168"/>
      <c r="F46" s="168"/>
      <c r="G46" s="171"/>
      <c r="H46" s="171"/>
    </row>
    <row r="47" spans="1:8" ht="15">
      <c r="A47" s="292" t="s">
        <v>447</v>
      </c>
      <c r="B47" s="301" t="s">
        <v>448</v>
      </c>
      <c r="C47" s="287">
        <v>728</v>
      </c>
      <c r="D47" s="287">
        <f>1737-424</f>
        <v>1313</v>
      </c>
      <c r="E47" s="168"/>
      <c r="F47" s="168"/>
      <c r="G47" s="171"/>
      <c r="H47" s="171"/>
    </row>
    <row r="48" spans="1:8" ht="15.75" thickBot="1">
      <c r="A48" s="270" t="s">
        <v>449</v>
      </c>
      <c r="B48" s="302" t="s">
        <v>450</v>
      </c>
      <c r="C48" s="271">
        <v>645</v>
      </c>
      <c r="D48" s="271">
        <v>424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5" t="s">
        <v>940</v>
      </c>
      <c r="G50" s="171"/>
      <c r="H50" s="171"/>
    </row>
    <row r="51" spans="1:8" ht="15">
      <c r="A51" s="669" t="s">
        <v>946</v>
      </c>
      <c r="B51" s="669"/>
      <c r="C51" s="669"/>
      <c r="D51" s="669"/>
      <c r="G51" s="171"/>
      <c r="H51" s="171"/>
    </row>
    <row r="52" spans="1:8" ht="15">
      <c r="A52" s="656"/>
      <c r="B52" s="656"/>
      <c r="C52" s="656"/>
      <c r="D52" s="656"/>
      <c r="G52" s="171"/>
      <c r="H52" s="171"/>
    </row>
    <row r="53" spans="1:8" ht="15">
      <c r="A53" s="656"/>
      <c r="B53" s="656"/>
      <c r="C53" s="656"/>
      <c r="D53" s="656"/>
      <c r="G53" s="171"/>
      <c r="H53" s="171"/>
    </row>
    <row r="54" spans="1:13" s="41" customFormat="1" ht="15">
      <c r="A54" s="657" t="s">
        <v>949</v>
      </c>
      <c r="B54" s="665">
        <f>pdeReportingDate</f>
        <v>45346</v>
      </c>
      <c r="C54" s="665"/>
      <c r="D54" s="665"/>
      <c r="E54" s="665"/>
      <c r="F54" s="660"/>
      <c r="G54" s="660"/>
      <c r="H54" s="660"/>
      <c r="M54" s="92"/>
    </row>
    <row r="55" spans="1:13" s="41" customFormat="1" ht="1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">
      <c r="A56" s="658" t="s">
        <v>8</v>
      </c>
      <c r="B56" s="666" t="str">
        <f>authorName</f>
        <v>ПРАЙМ БИЗНЕС КОНСУЛТИНГ АД</v>
      </c>
      <c r="C56" s="666"/>
      <c r="D56" s="666"/>
      <c r="E56" s="666"/>
      <c r="F56" s="75"/>
      <c r="G56" s="75"/>
      <c r="H56" s="75"/>
    </row>
    <row r="57" spans="1:8" s="41" customFormat="1" ht="1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">
      <c r="A59" s="659"/>
      <c r="B59" s="664" t="s">
        <v>951</v>
      </c>
      <c r="C59" s="664"/>
      <c r="D59" s="664"/>
      <c r="E59" s="664"/>
      <c r="F59" s="541"/>
      <c r="G59" s="44"/>
      <c r="H59" s="41"/>
    </row>
    <row r="60" spans="1:8" ht="15">
      <c r="A60" s="659"/>
      <c r="B60" s="664" t="s">
        <v>951</v>
      </c>
      <c r="C60" s="664"/>
      <c r="D60" s="664"/>
      <c r="E60" s="664"/>
      <c r="F60" s="541"/>
      <c r="G60" s="44"/>
      <c r="H60" s="41"/>
    </row>
    <row r="61" spans="1:8" ht="15">
      <c r="A61" s="659"/>
      <c r="B61" s="664" t="s">
        <v>951</v>
      </c>
      <c r="C61" s="664"/>
      <c r="D61" s="664"/>
      <c r="E61" s="664"/>
      <c r="F61" s="541"/>
      <c r="G61" s="44"/>
      <c r="H61" s="41"/>
    </row>
    <row r="62" spans="1:8" ht="15">
      <c r="A62" s="659"/>
      <c r="B62" s="664" t="s">
        <v>951</v>
      </c>
      <c r="C62" s="664"/>
      <c r="D62" s="664"/>
      <c r="E62" s="664"/>
      <c r="F62" s="541"/>
      <c r="G62" s="44"/>
      <c r="H62" s="41"/>
    </row>
    <row r="63" spans="1:8" ht="15">
      <c r="A63" s="659"/>
      <c r="B63" s="664"/>
      <c r="C63" s="664"/>
      <c r="D63" s="664"/>
      <c r="E63" s="664"/>
      <c r="F63" s="541"/>
      <c r="G63" s="44"/>
      <c r="H63" s="41"/>
    </row>
    <row r="64" spans="1:8" ht="15">
      <c r="A64" s="659"/>
      <c r="B64" s="664"/>
      <c r="C64" s="664"/>
      <c r="D64" s="664"/>
      <c r="E64" s="664"/>
      <c r="F64" s="541"/>
      <c r="G64" s="44"/>
      <c r="H64" s="41"/>
    </row>
    <row r="65" spans="1:8" ht="15">
      <c r="A65" s="659"/>
      <c r="B65" s="664"/>
      <c r="C65" s="664"/>
      <c r="D65" s="664"/>
      <c r="E65" s="664"/>
      <c r="F65" s="541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L34" sqref="L34:M3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0.75">
      <c r="A8" s="674" t="s">
        <v>453</v>
      </c>
      <c r="B8" s="677" t="s">
        <v>454</v>
      </c>
      <c r="C8" s="670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0" t="s">
        <v>460</v>
      </c>
      <c r="L8" s="670" t="s">
        <v>461</v>
      </c>
      <c r="M8" s="498"/>
      <c r="N8" s="499"/>
    </row>
    <row r="9" spans="1:14" s="500" customFormat="1" ht="30.75">
      <c r="A9" s="675"/>
      <c r="B9" s="678"/>
      <c r="C9" s="671"/>
      <c r="D9" s="673" t="s">
        <v>802</v>
      </c>
      <c r="E9" s="673" t="s">
        <v>456</v>
      </c>
      <c r="F9" s="502" t="s">
        <v>457</v>
      </c>
      <c r="G9" s="502"/>
      <c r="H9" s="502"/>
      <c r="I9" s="680" t="s">
        <v>458</v>
      </c>
      <c r="J9" s="680" t="s">
        <v>459</v>
      </c>
      <c r="K9" s="671"/>
      <c r="L9" s="671"/>
      <c r="M9" s="503" t="s">
        <v>801</v>
      </c>
      <c r="N9" s="499"/>
    </row>
    <row r="10" spans="1:14" s="500" customFormat="1" ht="30.75">
      <c r="A10" s="676"/>
      <c r="B10" s="679"/>
      <c r="C10" s="672"/>
      <c r="D10" s="673"/>
      <c r="E10" s="673"/>
      <c r="F10" s="501" t="s">
        <v>462</v>
      </c>
      <c r="G10" s="501" t="s">
        <v>463</v>
      </c>
      <c r="H10" s="501" t="s">
        <v>464</v>
      </c>
      <c r="I10" s="672"/>
      <c r="J10" s="672"/>
      <c r="K10" s="672"/>
      <c r="L10" s="672"/>
      <c r="M10" s="504"/>
      <c r="N10" s="499"/>
    </row>
    <row r="11" spans="1:14" s="500" customFormat="1" ht="15.7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">
      <c r="A13" s="514" t="s">
        <v>467</v>
      </c>
      <c r="B13" s="515" t="s">
        <v>468</v>
      </c>
      <c r="C13" s="551">
        <f>'1-Баланс'!H18</f>
        <v>35836</v>
      </c>
      <c r="D13" s="551">
        <f>'1-Баланс'!H20</f>
        <v>9000</v>
      </c>
      <c r="E13" s="551">
        <f>'1-Баланс'!H21</f>
        <v>3125</v>
      </c>
      <c r="F13" s="551">
        <f>'1-Баланс'!H23</f>
        <v>0</v>
      </c>
      <c r="G13" s="551">
        <f>'1-Баланс'!H24</f>
        <v>0</v>
      </c>
      <c r="H13" s="552"/>
      <c r="I13" s="551">
        <f>'1-Баланс'!H29+'1-Баланс'!H32</f>
        <v>3530</v>
      </c>
      <c r="J13" s="551">
        <f>'1-Баланс'!H30+'1-Баланс'!H33</f>
        <v>-81</v>
      </c>
      <c r="K13" s="552"/>
      <c r="L13" s="551">
        <f>SUM(C13:K13)</f>
        <v>51410</v>
      </c>
      <c r="M13" s="553">
        <f>'1-Баланс'!H40</f>
        <v>1535</v>
      </c>
      <c r="N13" s="157"/>
    </row>
    <row r="14" spans="1:14" ht="1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0.75">
      <c r="A17" s="514" t="s">
        <v>475</v>
      </c>
      <c r="B17" s="515" t="s">
        <v>476</v>
      </c>
      <c r="C17" s="619">
        <f>C13+C14</f>
        <v>35836</v>
      </c>
      <c r="D17" s="619">
        <f aca="true" t="shared" si="2" ref="D17:M17">D13+D14</f>
        <v>9000</v>
      </c>
      <c r="E17" s="619">
        <f t="shared" si="2"/>
        <v>3125</v>
      </c>
      <c r="F17" s="619">
        <f t="shared" si="2"/>
        <v>0</v>
      </c>
      <c r="G17" s="619">
        <f t="shared" si="2"/>
        <v>0</v>
      </c>
      <c r="H17" s="619">
        <f t="shared" si="2"/>
        <v>0</v>
      </c>
      <c r="I17" s="619">
        <f t="shared" si="2"/>
        <v>3530</v>
      </c>
      <c r="J17" s="619">
        <f t="shared" si="2"/>
        <v>-81</v>
      </c>
      <c r="K17" s="619">
        <f t="shared" si="2"/>
        <v>0</v>
      </c>
      <c r="L17" s="551">
        <f t="shared" si="1"/>
        <v>51410</v>
      </c>
      <c r="M17" s="620">
        <f t="shared" si="2"/>
        <v>1535</v>
      </c>
      <c r="N17" s="160"/>
    </row>
    <row r="18" spans="1:14" ht="1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1997</v>
      </c>
      <c r="J18" s="551">
        <f>+'1-Баланс'!G33</f>
        <v>0</v>
      </c>
      <c r="K18" s="552"/>
      <c r="L18" s="551">
        <f t="shared" si="1"/>
        <v>1997</v>
      </c>
      <c r="M18" s="605">
        <v>31</v>
      </c>
      <c r="N18" s="160"/>
    </row>
    <row r="19" spans="1:14" ht="1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0.7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0.7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">
      <c r="A30" s="516" t="s">
        <v>499</v>
      </c>
      <c r="B30" s="517" t="s">
        <v>500</v>
      </c>
      <c r="C30" s="305"/>
      <c r="D30" s="305"/>
      <c r="E30" s="305">
        <v>78</v>
      </c>
      <c r="F30" s="305"/>
      <c r="G30" s="305"/>
      <c r="H30" s="305"/>
      <c r="I30" s="305">
        <f>-2035-78+2</f>
        <v>-2111</v>
      </c>
      <c r="J30" s="305"/>
      <c r="K30" s="305"/>
      <c r="L30" s="551">
        <f t="shared" si="1"/>
        <v>-2033</v>
      </c>
      <c r="M30" s="306">
        <v>2035</v>
      </c>
      <c r="N30" s="160"/>
    </row>
    <row r="31" spans="1:14" ht="15">
      <c r="A31" s="514" t="s">
        <v>501</v>
      </c>
      <c r="B31" s="515" t="s">
        <v>502</v>
      </c>
      <c r="C31" s="619">
        <f>C19+C22+C23+C26+C30+C29+C17+C18</f>
        <v>35836</v>
      </c>
      <c r="D31" s="619">
        <f aca="true" t="shared" si="6" ref="D31:M31">D19+D22+D23+D26+D30+D29+D17+D18</f>
        <v>9000</v>
      </c>
      <c r="E31" s="619">
        <f t="shared" si="6"/>
        <v>3203</v>
      </c>
      <c r="F31" s="619">
        <f t="shared" si="6"/>
        <v>0</v>
      </c>
      <c r="G31" s="619">
        <f t="shared" si="6"/>
        <v>0</v>
      </c>
      <c r="H31" s="619">
        <f t="shared" si="6"/>
        <v>0</v>
      </c>
      <c r="I31" s="619">
        <f t="shared" si="6"/>
        <v>3416</v>
      </c>
      <c r="J31" s="619">
        <f t="shared" si="6"/>
        <v>-81</v>
      </c>
      <c r="K31" s="619">
        <f t="shared" si="6"/>
        <v>0</v>
      </c>
      <c r="L31" s="551">
        <f t="shared" si="1"/>
        <v>51374</v>
      </c>
      <c r="M31" s="620">
        <f t="shared" si="6"/>
        <v>3601</v>
      </c>
      <c r="N31" s="157"/>
    </row>
    <row r="32" spans="1:14" ht="30.7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1.5" thickBot="1">
      <c r="A34" s="522" t="s">
        <v>507</v>
      </c>
      <c r="B34" s="523" t="s">
        <v>508</v>
      </c>
      <c r="C34" s="554">
        <f aca="true" t="shared" si="7" ref="C34:K34">C31+C32+C33</f>
        <v>35836</v>
      </c>
      <c r="D34" s="554">
        <f t="shared" si="7"/>
        <v>9000</v>
      </c>
      <c r="E34" s="554">
        <f t="shared" si="7"/>
        <v>3203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3416</v>
      </c>
      <c r="J34" s="554">
        <f t="shared" si="7"/>
        <v>-81</v>
      </c>
      <c r="K34" s="554">
        <f t="shared" si="7"/>
        <v>0</v>
      </c>
      <c r="L34" s="617">
        <f t="shared" si="1"/>
        <v>51374</v>
      </c>
      <c r="M34" s="555">
        <f>M31+M32+M33</f>
        <v>3601</v>
      </c>
      <c r="N34" s="160"/>
    </row>
    <row r="35" spans="1:14" ht="1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">
      <c r="A38" s="657" t="s">
        <v>949</v>
      </c>
      <c r="B38" s="665">
        <f>pdeReportingDate</f>
        <v>45346</v>
      </c>
      <c r="C38" s="665"/>
      <c r="D38" s="665"/>
      <c r="E38" s="665"/>
      <c r="F38" s="665"/>
      <c r="G38" s="665"/>
      <c r="H38" s="665"/>
      <c r="M38" s="160"/>
    </row>
    <row r="39" spans="1:13" ht="1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8" t="s">
        <v>8</v>
      </c>
      <c r="B40" s="666" t="str">
        <f>authorName</f>
        <v>ПРАЙМ БИЗНЕС КОНСУЛТИНГ АД</v>
      </c>
      <c r="C40" s="666"/>
      <c r="D40" s="666"/>
      <c r="E40" s="666"/>
      <c r="F40" s="666"/>
      <c r="G40" s="666"/>
      <c r="H40" s="666"/>
      <c r="M40" s="160"/>
    </row>
    <row r="41" spans="1:13" ht="1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">
      <c r="A43" s="659"/>
      <c r="B43" s="664" t="s">
        <v>951</v>
      </c>
      <c r="C43" s="664"/>
      <c r="D43" s="664"/>
      <c r="E43" s="664"/>
      <c r="F43" s="541"/>
      <c r="G43" s="44"/>
      <c r="H43" s="41"/>
      <c r="M43" s="160"/>
    </row>
    <row r="44" spans="1:13" ht="15">
      <c r="A44" s="659"/>
      <c r="B44" s="664" t="s">
        <v>951</v>
      </c>
      <c r="C44" s="664"/>
      <c r="D44" s="664"/>
      <c r="E44" s="664"/>
      <c r="F44" s="541"/>
      <c r="G44" s="44"/>
      <c r="H44" s="41"/>
      <c r="M44" s="160"/>
    </row>
    <row r="45" spans="1:13" ht="15">
      <c r="A45" s="659"/>
      <c r="B45" s="664" t="s">
        <v>951</v>
      </c>
      <c r="C45" s="664"/>
      <c r="D45" s="664"/>
      <c r="E45" s="664"/>
      <c r="F45" s="541"/>
      <c r="G45" s="44"/>
      <c r="H45" s="41"/>
      <c r="M45" s="160"/>
    </row>
    <row r="46" spans="1:13" ht="15">
      <c r="A46" s="659"/>
      <c r="B46" s="664" t="s">
        <v>951</v>
      </c>
      <c r="C46" s="664"/>
      <c r="D46" s="664"/>
      <c r="E46" s="664"/>
      <c r="F46" s="541"/>
      <c r="G46" s="44"/>
      <c r="H46" s="41"/>
      <c r="M46" s="160"/>
    </row>
    <row r="47" spans="1:13" ht="15">
      <c r="A47" s="659"/>
      <c r="B47" s="664"/>
      <c r="C47" s="664"/>
      <c r="D47" s="664"/>
      <c r="E47" s="664"/>
      <c r="F47" s="541"/>
      <c r="G47" s="44"/>
      <c r="H47" s="41"/>
      <c r="M47" s="160"/>
    </row>
    <row r="48" spans="1:13" ht="15">
      <c r="A48" s="659"/>
      <c r="B48" s="664"/>
      <c r="C48" s="664"/>
      <c r="D48" s="664"/>
      <c r="E48" s="664"/>
      <c r="F48" s="541"/>
      <c r="G48" s="44"/>
      <c r="H48" s="41"/>
      <c r="M48" s="160"/>
    </row>
    <row r="49" spans="1:13" ht="15">
      <c r="A49" s="659"/>
      <c r="B49" s="664"/>
      <c r="C49" s="664"/>
      <c r="D49" s="664"/>
      <c r="E49" s="664"/>
      <c r="F49" s="541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24" sqref="E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5" t="s">
        <v>453</v>
      </c>
      <c r="B7" s="686"/>
      <c r="C7" s="689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1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5.7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">
      <c r="A11" s="328" t="s">
        <v>521</v>
      </c>
      <c r="B11" s="310" t="s">
        <v>522</v>
      </c>
      <c r="C11" s="143" t="s">
        <v>523</v>
      </c>
      <c r="D11" s="317">
        <v>133</v>
      </c>
      <c r="E11" s="317">
        <v>66</v>
      </c>
      <c r="F11" s="317"/>
      <c r="G11" s="318">
        <f>D11+E11-F11</f>
        <v>199</v>
      </c>
      <c r="H11" s="317"/>
      <c r="I11" s="317"/>
      <c r="J11" s="318">
        <f>G11+H11-I11</f>
        <v>199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199</v>
      </c>
    </row>
    <row r="12" spans="1:18" ht="15">
      <c r="A12" s="328" t="s">
        <v>524</v>
      </c>
      <c r="B12" s="310" t="s">
        <v>525</v>
      </c>
      <c r="C12" s="143" t="s">
        <v>526</v>
      </c>
      <c r="D12" s="317">
        <v>38</v>
      </c>
      <c r="E12" s="317"/>
      <c r="F12" s="317"/>
      <c r="G12" s="318">
        <f aca="true" t="shared" si="2" ref="G12:G41">D12+E12-F12</f>
        <v>38</v>
      </c>
      <c r="H12" s="317"/>
      <c r="I12" s="317"/>
      <c r="J12" s="318">
        <f aca="true" t="shared" si="3" ref="J12:J41">G12+H12-I12</f>
        <v>38</v>
      </c>
      <c r="K12" s="317">
        <v>19</v>
      </c>
      <c r="L12" s="317">
        <v>1</v>
      </c>
      <c r="M12" s="317"/>
      <c r="N12" s="318">
        <f aca="true" t="shared" si="4" ref="N12:N41">K12+L12-M12</f>
        <v>20</v>
      </c>
      <c r="O12" s="317"/>
      <c r="P12" s="317"/>
      <c r="Q12" s="318">
        <f t="shared" si="0"/>
        <v>20</v>
      </c>
      <c r="R12" s="329">
        <f t="shared" si="1"/>
        <v>18</v>
      </c>
    </row>
    <row r="13" spans="1:18" ht="15">
      <c r="A13" s="328" t="s">
        <v>527</v>
      </c>
      <c r="B13" s="310" t="s">
        <v>528</v>
      </c>
      <c r="C13" s="143" t="s">
        <v>529</v>
      </c>
      <c r="D13" s="317">
        <v>2049</v>
      </c>
      <c r="E13" s="317">
        <v>179</v>
      </c>
      <c r="F13" s="317">
        <v>2</v>
      </c>
      <c r="G13" s="318">
        <f t="shared" si="2"/>
        <v>2226</v>
      </c>
      <c r="H13" s="317"/>
      <c r="I13" s="317"/>
      <c r="J13" s="318">
        <f t="shared" si="3"/>
        <v>2226</v>
      </c>
      <c r="K13" s="317">
        <v>1228</v>
      </c>
      <c r="L13" s="317">
        <v>16</v>
      </c>
      <c r="M13" s="317"/>
      <c r="N13" s="318">
        <f t="shared" si="4"/>
        <v>1244</v>
      </c>
      <c r="O13" s="317">
        <v>24</v>
      </c>
      <c r="P13" s="317">
        <v>6</v>
      </c>
      <c r="Q13" s="318">
        <f t="shared" si="0"/>
        <v>1262</v>
      </c>
      <c r="R13" s="329">
        <f t="shared" si="1"/>
        <v>964</v>
      </c>
    </row>
    <row r="14" spans="1:18" ht="15">
      <c r="A14" s="328" t="s">
        <v>530</v>
      </c>
      <c r="B14" s="310" t="s">
        <v>531</v>
      </c>
      <c r="C14" s="143" t="s">
        <v>532</v>
      </c>
      <c r="D14" s="317">
        <v>10888</v>
      </c>
      <c r="E14" s="317">
        <v>3027</v>
      </c>
      <c r="F14" s="317">
        <v>20</v>
      </c>
      <c r="G14" s="318">
        <f t="shared" si="2"/>
        <v>13895</v>
      </c>
      <c r="H14" s="317"/>
      <c r="I14" s="317"/>
      <c r="J14" s="318">
        <f t="shared" si="3"/>
        <v>13895</v>
      </c>
      <c r="K14" s="317">
        <v>4659</v>
      </c>
      <c r="L14" s="317">
        <v>389</v>
      </c>
      <c r="M14" s="317"/>
      <c r="N14" s="318">
        <f t="shared" si="4"/>
        <v>5048</v>
      </c>
      <c r="O14" s="317">
        <f>8+127</f>
        <v>135</v>
      </c>
      <c r="P14" s="317">
        <v>20</v>
      </c>
      <c r="Q14" s="318">
        <f t="shared" si="0"/>
        <v>5163</v>
      </c>
      <c r="R14" s="329">
        <f t="shared" si="1"/>
        <v>8732</v>
      </c>
    </row>
    <row r="15" spans="1:18" ht="15">
      <c r="A15" s="328" t="s">
        <v>533</v>
      </c>
      <c r="B15" s="310" t="s">
        <v>534</v>
      </c>
      <c r="C15" s="143" t="s">
        <v>535</v>
      </c>
      <c r="D15" s="317"/>
      <c r="E15" s="317"/>
      <c r="F15" s="317"/>
      <c r="G15" s="318">
        <f t="shared" si="2"/>
        <v>0</v>
      </c>
      <c r="H15" s="317"/>
      <c r="I15" s="317"/>
      <c r="J15" s="318">
        <f t="shared" si="3"/>
        <v>0</v>
      </c>
      <c r="K15" s="317"/>
      <c r="L15" s="317"/>
      <c r="M15" s="317"/>
      <c r="N15" s="318">
        <f t="shared" si="4"/>
        <v>0</v>
      </c>
      <c r="O15" s="317"/>
      <c r="P15" s="317"/>
      <c r="Q15" s="318">
        <f t="shared" si="0"/>
        <v>0</v>
      </c>
      <c r="R15" s="329">
        <f t="shared" si="1"/>
        <v>0</v>
      </c>
    </row>
    <row r="16" spans="1:18" ht="15">
      <c r="A16" s="350" t="s">
        <v>814</v>
      </c>
      <c r="B16" s="310" t="s">
        <v>536</v>
      </c>
      <c r="C16" s="143" t="s">
        <v>537</v>
      </c>
      <c r="D16" s="317">
        <v>0</v>
      </c>
      <c r="E16" s="317"/>
      <c r="F16" s="317"/>
      <c r="G16" s="318">
        <f t="shared" si="2"/>
        <v>0</v>
      </c>
      <c r="H16" s="317"/>
      <c r="I16" s="317"/>
      <c r="J16" s="318">
        <f t="shared" si="3"/>
        <v>0</v>
      </c>
      <c r="K16" s="317">
        <v>0</v>
      </c>
      <c r="L16" s="317"/>
      <c r="M16" s="317"/>
      <c r="N16" s="318">
        <f t="shared" si="4"/>
        <v>0</v>
      </c>
      <c r="O16" s="317"/>
      <c r="P16" s="317"/>
      <c r="Q16" s="318">
        <f t="shared" si="0"/>
        <v>0</v>
      </c>
      <c r="R16" s="329">
        <f t="shared" si="1"/>
        <v>0</v>
      </c>
    </row>
    <row r="17" spans="1:18" s="145" customFormat="1" ht="30.75">
      <c r="A17" s="328" t="s">
        <v>538</v>
      </c>
      <c r="B17" s="146" t="s">
        <v>539</v>
      </c>
      <c r="C17" s="144" t="s">
        <v>540</v>
      </c>
      <c r="D17" s="317">
        <v>123</v>
      </c>
      <c r="E17" s="317"/>
      <c r="F17" s="317"/>
      <c r="G17" s="318">
        <f t="shared" si="2"/>
        <v>123</v>
      </c>
      <c r="H17" s="317"/>
      <c r="I17" s="317"/>
      <c r="J17" s="318">
        <f t="shared" si="3"/>
        <v>123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123</v>
      </c>
    </row>
    <row r="18" spans="1:18" ht="15">
      <c r="A18" s="328" t="s">
        <v>541</v>
      </c>
      <c r="B18" s="146" t="s">
        <v>542</v>
      </c>
      <c r="C18" s="143" t="s">
        <v>543</v>
      </c>
      <c r="D18" s="317">
        <v>11</v>
      </c>
      <c r="E18" s="317">
        <v>7</v>
      </c>
      <c r="F18" s="317"/>
      <c r="G18" s="318">
        <f t="shared" si="2"/>
        <v>18</v>
      </c>
      <c r="H18" s="317"/>
      <c r="I18" s="317"/>
      <c r="J18" s="318">
        <f t="shared" si="3"/>
        <v>18</v>
      </c>
      <c r="K18" s="317">
        <v>9</v>
      </c>
      <c r="L18" s="317">
        <v>2</v>
      </c>
      <c r="M18" s="317"/>
      <c r="N18" s="318">
        <f t="shared" si="4"/>
        <v>11</v>
      </c>
      <c r="O18" s="317"/>
      <c r="P18" s="317"/>
      <c r="Q18" s="318">
        <f t="shared" si="0"/>
        <v>11</v>
      </c>
      <c r="R18" s="329">
        <f t="shared" si="1"/>
        <v>7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13242</v>
      </c>
      <c r="E19" s="319">
        <f>SUM(E11:E18)</f>
        <v>3279</v>
      </c>
      <c r="F19" s="319">
        <f>SUM(F11:F18)</f>
        <v>22</v>
      </c>
      <c r="G19" s="318">
        <f t="shared" si="2"/>
        <v>16499</v>
      </c>
      <c r="H19" s="319">
        <f>SUM(H11:H18)</f>
        <v>0</v>
      </c>
      <c r="I19" s="319">
        <f>SUM(I11:I18)</f>
        <v>0</v>
      </c>
      <c r="J19" s="318">
        <f t="shared" si="3"/>
        <v>16499</v>
      </c>
      <c r="K19" s="319">
        <f>SUM(K11:K18)</f>
        <v>5915</v>
      </c>
      <c r="L19" s="319">
        <f>SUM(L11:L18)</f>
        <v>408</v>
      </c>
      <c r="M19" s="319">
        <f>SUM(M11:M18)</f>
        <v>0</v>
      </c>
      <c r="N19" s="318">
        <f t="shared" si="4"/>
        <v>6323</v>
      </c>
      <c r="O19" s="319">
        <f>SUM(O11:O18)</f>
        <v>159</v>
      </c>
      <c r="P19" s="319">
        <f>SUM(P11:P18)</f>
        <v>26</v>
      </c>
      <c r="Q19" s="318">
        <f t="shared" si="0"/>
        <v>6456</v>
      </c>
      <c r="R19" s="329">
        <f t="shared" si="1"/>
        <v>10043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12795</v>
      </c>
      <c r="E20" s="317"/>
      <c r="F20" s="317"/>
      <c r="G20" s="318">
        <f t="shared" si="2"/>
        <v>12795</v>
      </c>
      <c r="H20" s="317"/>
      <c r="I20" s="317"/>
      <c r="J20" s="318">
        <f t="shared" si="3"/>
        <v>12795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12795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">
      <c r="A24" s="328" t="s">
        <v>524</v>
      </c>
      <c r="B24" s="310" t="s">
        <v>554</v>
      </c>
      <c r="C24" s="143" t="s">
        <v>555</v>
      </c>
      <c r="D24" s="317"/>
      <c r="E24" s="317">
        <v>22</v>
      </c>
      <c r="F24" s="317"/>
      <c r="G24" s="318">
        <f t="shared" si="2"/>
        <v>22</v>
      </c>
      <c r="H24" s="317"/>
      <c r="I24" s="317"/>
      <c r="J24" s="318">
        <f t="shared" si="3"/>
        <v>22</v>
      </c>
      <c r="K24" s="317"/>
      <c r="L24" s="317"/>
      <c r="M24" s="317"/>
      <c r="N24" s="318">
        <f t="shared" si="4"/>
        <v>0</v>
      </c>
      <c r="O24" s="317">
        <v>7</v>
      </c>
      <c r="P24" s="317"/>
      <c r="Q24" s="318">
        <f t="shared" si="0"/>
        <v>7</v>
      </c>
      <c r="R24" s="329">
        <f t="shared" si="1"/>
        <v>15</v>
      </c>
    </row>
    <row r="25" spans="1:18" ht="1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">
      <c r="A26" s="328" t="s">
        <v>530</v>
      </c>
      <c r="B26" s="148" t="s">
        <v>542</v>
      </c>
      <c r="C26" s="143" t="s">
        <v>558</v>
      </c>
      <c r="D26" s="317">
        <v>10</v>
      </c>
      <c r="E26" s="317">
        <v>1</v>
      </c>
      <c r="F26" s="317"/>
      <c r="G26" s="318">
        <f t="shared" si="2"/>
        <v>11</v>
      </c>
      <c r="H26" s="317"/>
      <c r="I26" s="317"/>
      <c r="J26" s="318">
        <f t="shared" si="3"/>
        <v>11</v>
      </c>
      <c r="K26" s="317">
        <v>6</v>
      </c>
      <c r="L26" s="317">
        <v>2</v>
      </c>
      <c r="M26" s="317"/>
      <c r="N26" s="318">
        <f t="shared" si="4"/>
        <v>8</v>
      </c>
      <c r="O26" s="317"/>
      <c r="P26" s="317"/>
      <c r="Q26" s="318">
        <f t="shared" si="0"/>
        <v>8</v>
      </c>
      <c r="R26" s="329">
        <f t="shared" si="1"/>
        <v>3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10</v>
      </c>
      <c r="E27" s="321">
        <f aca="true" t="shared" si="5" ref="E27:P27">SUM(E23:E26)</f>
        <v>23</v>
      </c>
      <c r="F27" s="321">
        <f t="shared" si="5"/>
        <v>0</v>
      </c>
      <c r="G27" s="322">
        <f t="shared" si="2"/>
        <v>33</v>
      </c>
      <c r="H27" s="321">
        <f t="shared" si="5"/>
        <v>0</v>
      </c>
      <c r="I27" s="321">
        <f t="shared" si="5"/>
        <v>0</v>
      </c>
      <c r="J27" s="322">
        <f t="shared" si="3"/>
        <v>33</v>
      </c>
      <c r="K27" s="321">
        <f t="shared" si="5"/>
        <v>6</v>
      </c>
      <c r="L27" s="321">
        <f t="shared" si="5"/>
        <v>2</v>
      </c>
      <c r="M27" s="321">
        <f t="shared" si="5"/>
        <v>0</v>
      </c>
      <c r="N27" s="322">
        <f t="shared" si="4"/>
        <v>8</v>
      </c>
      <c r="O27" s="321">
        <f t="shared" si="5"/>
        <v>7</v>
      </c>
      <c r="P27" s="321">
        <f t="shared" si="5"/>
        <v>0</v>
      </c>
      <c r="Q27" s="322">
        <f t="shared" si="0"/>
        <v>15</v>
      </c>
      <c r="R27" s="332">
        <f t="shared" si="1"/>
        <v>18</v>
      </c>
    </row>
    <row r="28" spans="1:18" ht="1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">
      <c r="A29" s="328" t="s">
        <v>521</v>
      </c>
      <c r="B29" s="315" t="s">
        <v>561</v>
      </c>
      <c r="C29" s="151" t="s">
        <v>562</v>
      </c>
      <c r="D29" s="324">
        <f>SUM(D30:D33)</f>
        <v>673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673</v>
      </c>
      <c r="H29" s="324">
        <f t="shared" si="6"/>
        <v>0</v>
      </c>
      <c r="I29" s="324">
        <f t="shared" si="6"/>
        <v>84</v>
      </c>
      <c r="J29" s="325">
        <f t="shared" si="3"/>
        <v>589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589</v>
      </c>
    </row>
    <row r="30" spans="1:18" ht="1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">
      <c r="A32" s="328"/>
      <c r="B32" s="310" t="s">
        <v>113</v>
      </c>
      <c r="C32" s="143" t="s">
        <v>565</v>
      </c>
      <c r="D32" s="317">
        <v>673</v>
      </c>
      <c r="E32" s="317"/>
      <c r="F32" s="317"/>
      <c r="G32" s="318">
        <f t="shared" si="2"/>
        <v>673</v>
      </c>
      <c r="H32" s="317"/>
      <c r="I32" s="317">
        <v>84</v>
      </c>
      <c r="J32" s="318">
        <f t="shared" si="3"/>
        <v>589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589</v>
      </c>
    </row>
    <row r="33" spans="1:18" ht="1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673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673</v>
      </c>
      <c r="H40" s="319">
        <f t="shared" si="10"/>
        <v>0</v>
      </c>
      <c r="I40" s="319">
        <f t="shared" si="10"/>
        <v>84</v>
      </c>
      <c r="J40" s="318">
        <f t="shared" si="3"/>
        <v>589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589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1623</v>
      </c>
      <c r="E41" s="317">
        <v>733</v>
      </c>
      <c r="F41" s="317"/>
      <c r="G41" s="318">
        <f t="shared" si="2"/>
        <v>2356</v>
      </c>
      <c r="H41" s="317"/>
      <c r="I41" s="317"/>
      <c r="J41" s="318">
        <f t="shared" si="3"/>
        <v>2356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2356</v>
      </c>
    </row>
    <row r="42" spans="1:18" ht="15.75" thickBot="1">
      <c r="A42" s="335"/>
      <c r="B42" s="336" t="s">
        <v>582</v>
      </c>
      <c r="C42" s="337" t="s">
        <v>583</v>
      </c>
      <c r="D42" s="338">
        <f>D19+D20+D21+D27+D40+D41</f>
        <v>28343</v>
      </c>
      <c r="E42" s="338">
        <f>E19+E20+E21+E27+E40+E41</f>
        <v>4035</v>
      </c>
      <c r="F42" s="338">
        <f aca="true" t="shared" si="11" ref="F42:R42">F19+F20+F21+F27+F40+F41</f>
        <v>22</v>
      </c>
      <c r="G42" s="338">
        <f t="shared" si="11"/>
        <v>32356</v>
      </c>
      <c r="H42" s="338">
        <f t="shared" si="11"/>
        <v>0</v>
      </c>
      <c r="I42" s="338">
        <f t="shared" si="11"/>
        <v>84</v>
      </c>
      <c r="J42" s="338">
        <f t="shared" si="11"/>
        <v>32272</v>
      </c>
      <c r="K42" s="338">
        <f t="shared" si="11"/>
        <v>5921</v>
      </c>
      <c r="L42" s="338">
        <f t="shared" si="11"/>
        <v>410</v>
      </c>
      <c r="M42" s="338">
        <f t="shared" si="11"/>
        <v>0</v>
      </c>
      <c r="N42" s="338">
        <f t="shared" si="11"/>
        <v>6331</v>
      </c>
      <c r="O42" s="338">
        <f t="shared" si="11"/>
        <v>166</v>
      </c>
      <c r="P42" s="338">
        <f t="shared" si="11"/>
        <v>26</v>
      </c>
      <c r="Q42" s="338">
        <f t="shared" si="11"/>
        <v>6471</v>
      </c>
      <c r="R42" s="339">
        <f t="shared" si="11"/>
        <v>25801</v>
      </c>
    </row>
    <row r="43" spans="1:18" ht="1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">
      <c r="A45" s="489"/>
      <c r="B45" s="657" t="s">
        <v>949</v>
      </c>
      <c r="C45" s="665">
        <f>pdeReportingDate</f>
        <v>45346</v>
      </c>
      <c r="D45" s="665"/>
      <c r="E45" s="665"/>
      <c r="F45" s="665"/>
      <c r="G45" s="665"/>
      <c r="H45" s="665"/>
      <c r="I45" s="665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">
      <c r="B46" s="657"/>
      <c r="C46" s="51"/>
      <c r="D46" s="51"/>
      <c r="E46" s="51"/>
      <c r="F46" s="51"/>
      <c r="G46" s="51"/>
      <c r="H46" s="51"/>
      <c r="I46" s="51"/>
    </row>
    <row r="47" spans="2:9" ht="15">
      <c r="B47" s="658" t="s">
        <v>8</v>
      </c>
      <c r="C47" s="666" t="str">
        <f>authorName</f>
        <v>ПРАЙМ БИЗНЕС КОНСУЛТИНГ АД</v>
      </c>
      <c r="D47" s="666"/>
      <c r="E47" s="666"/>
      <c r="F47" s="666"/>
      <c r="G47" s="666"/>
      <c r="H47" s="666"/>
      <c r="I47" s="666"/>
    </row>
    <row r="48" spans="2:9" ht="15">
      <c r="B48" s="658"/>
      <c r="C48" s="75"/>
      <c r="D48" s="75"/>
      <c r="E48" s="75"/>
      <c r="F48" s="75"/>
      <c r="G48" s="75"/>
      <c r="H48" s="75"/>
      <c r="I48" s="75"/>
    </row>
    <row r="49" spans="2:9" ht="1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">
      <c r="B50" s="659"/>
      <c r="C50" s="664" t="s">
        <v>951</v>
      </c>
      <c r="D50" s="664"/>
      <c r="E50" s="664"/>
      <c r="F50" s="664"/>
      <c r="G50" s="541"/>
      <c r="H50" s="44"/>
      <c r="I50" s="41"/>
    </row>
    <row r="51" spans="2:9" ht="15">
      <c r="B51" s="659"/>
      <c r="C51" s="664" t="s">
        <v>951</v>
      </c>
      <c r="D51" s="664"/>
      <c r="E51" s="664"/>
      <c r="F51" s="664"/>
      <c r="G51" s="541"/>
      <c r="H51" s="44"/>
      <c r="I51" s="41"/>
    </row>
    <row r="52" spans="2:9" ht="15">
      <c r="B52" s="659"/>
      <c r="C52" s="664" t="s">
        <v>951</v>
      </c>
      <c r="D52" s="664"/>
      <c r="E52" s="664"/>
      <c r="F52" s="664"/>
      <c r="G52" s="541"/>
      <c r="H52" s="44"/>
      <c r="I52" s="41"/>
    </row>
    <row r="53" spans="2:9" ht="15">
      <c r="B53" s="659"/>
      <c r="C53" s="664" t="s">
        <v>951</v>
      </c>
      <c r="D53" s="664"/>
      <c r="E53" s="664"/>
      <c r="F53" s="664"/>
      <c r="G53" s="541"/>
      <c r="H53" s="44"/>
      <c r="I53" s="41"/>
    </row>
    <row r="54" spans="2:9" ht="15">
      <c r="B54" s="659"/>
      <c r="C54" s="664"/>
      <c r="D54" s="664"/>
      <c r="E54" s="664"/>
      <c r="F54" s="664"/>
      <c r="G54" s="541"/>
      <c r="H54" s="44"/>
      <c r="I54" s="41"/>
    </row>
    <row r="55" spans="2:9" ht="15">
      <c r="B55" s="659"/>
      <c r="C55" s="664"/>
      <c r="D55" s="664"/>
      <c r="E55" s="664"/>
      <c r="F55" s="664"/>
      <c r="G55" s="541"/>
      <c r="H55" s="44"/>
      <c r="I55" s="41"/>
    </row>
    <row r="56" spans="2:9" ht="15">
      <c r="B56" s="659"/>
      <c r="C56" s="664"/>
      <c r="D56" s="664"/>
      <c r="E56" s="664"/>
      <c r="F56" s="664"/>
      <c r="G56" s="541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">
      <selection activeCell="F93" sqref="F9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7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4" t="s">
        <v>453</v>
      </c>
      <c r="B8" s="696" t="s">
        <v>11</v>
      </c>
      <c r="C8" s="692" t="s">
        <v>587</v>
      </c>
      <c r="D8" s="354" t="s">
        <v>588</v>
      </c>
      <c r="E8" s="355"/>
      <c r="F8" s="118"/>
    </row>
    <row r="9" spans="1:6" s="119" customFormat="1" ht="15">
      <c r="A9" s="695"/>
      <c r="B9" s="697"/>
      <c r="C9" s="693"/>
      <c r="D9" s="122" t="s">
        <v>589</v>
      </c>
      <c r="E9" s="356" t="s">
        <v>590</v>
      </c>
      <c r="F9" s="118"/>
    </row>
    <row r="10" spans="1:6" s="119" customFormat="1" ht="15.7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">
      <c r="A12" s="362" t="s">
        <v>593</v>
      </c>
      <c r="B12" s="353"/>
      <c r="C12" s="372"/>
      <c r="D12" s="372"/>
      <c r="E12" s="363"/>
      <c r="F12" s="124"/>
    </row>
    <row r="13" spans="1:6" ht="1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">
      <c r="A18" s="359" t="s">
        <v>604</v>
      </c>
      <c r="B18" s="126" t="s">
        <v>605</v>
      </c>
      <c r="C18" s="351">
        <f>+C19+C20</f>
        <v>163</v>
      </c>
      <c r="D18" s="351">
        <f>+D19+D20</f>
        <v>60</v>
      </c>
      <c r="E18" s="358">
        <f t="shared" si="0"/>
        <v>103</v>
      </c>
      <c r="F18" s="124"/>
    </row>
    <row r="19" spans="1:6" ht="1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">
      <c r="A20" s="359" t="s">
        <v>600</v>
      </c>
      <c r="B20" s="126" t="s">
        <v>608</v>
      </c>
      <c r="C20" s="357">
        <v>163</v>
      </c>
      <c r="D20" s="357">
        <v>60</v>
      </c>
      <c r="E20" s="358">
        <f t="shared" si="0"/>
        <v>103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163</v>
      </c>
      <c r="D21" s="429">
        <f>D13+D17+D18</f>
        <v>60</v>
      </c>
      <c r="E21" s="430">
        <f>E13+E17+E18</f>
        <v>103</v>
      </c>
      <c r="F21" s="124"/>
    </row>
    <row r="22" spans="1:6" ht="1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5.75" thickBot="1">
      <c r="A24" s="377"/>
      <c r="B24" s="360"/>
      <c r="C24" s="378"/>
      <c r="D24" s="361"/>
      <c r="E24" s="379"/>
      <c r="F24" s="124"/>
    </row>
    <row r="25" spans="1:6" ht="15">
      <c r="A25" s="368" t="s">
        <v>614</v>
      </c>
      <c r="B25" s="375"/>
      <c r="C25" s="369"/>
      <c r="D25" s="370"/>
      <c r="E25" s="371"/>
      <c r="F25" s="124"/>
    </row>
    <row r="26" spans="1:6" ht="15">
      <c r="A26" s="359" t="s">
        <v>615</v>
      </c>
      <c r="B26" s="126" t="s">
        <v>616</v>
      </c>
      <c r="C26" s="351">
        <f>SUM(C27:C29)</f>
        <v>1198</v>
      </c>
      <c r="D26" s="351">
        <f>SUM(D27:D29)</f>
        <v>1198</v>
      </c>
      <c r="E26" s="358">
        <f>SUM(E27:E29)</f>
        <v>0</v>
      </c>
      <c r="F26" s="124"/>
    </row>
    <row r="27" spans="1:6" ht="15">
      <c r="A27" s="359" t="s">
        <v>617</v>
      </c>
      <c r="B27" s="126" t="s">
        <v>618</v>
      </c>
      <c r="C27" s="357">
        <v>1198</v>
      </c>
      <c r="D27" s="357">
        <v>1198</v>
      </c>
      <c r="E27" s="358">
        <f t="shared" si="0"/>
        <v>0</v>
      </c>
      <c r="F27" s="124"/>
    </row>
    <row r="28" spans="1:6" ht="1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">
      <c r="A30" s="359" t="s">
        <v>623</v>
      </c>
      <c r="B30" s="126" t="s">
        <v>624</v>
      </c>
      <c r="C30" s="357">
        <v>53</v>
      </c>
      <c r="D30" s="357">
        <v>53</v>
      </c>
      <c r="E30" s="358">
        <f t="shared" si="0"/>
        <v>0</v>
      </c>
      <c r="F30" s="124"/>
    </row>
    <row r="31" spans="1:6" ht="15">
      <c r="A31" s="359" t="s">
        <v>625</v>
      </c>
      <c r="B31" s="126" t="s">
        <v>626</v>
      </c>
      <c r="C31" s="357">
        <f>6570+1+1+1</f>
        <v>6573</v>
      </c>
      <c r="D31" s="357">
        <f>6570+1+1+1</f>
        <v>6573</v>
      </c>
      <c r="E31" s="358">
        <f t="shared" si="0"/>
        <v>0</v>
      </c>
      <c r="F31" s="124"/>
    </row>
    <row r="32" spans="1:6" ht="15">
      <c r="A32" s="359" t="s">
        <v>627</v>
      </c>
      <c r="B32" s="126" t="s">
        <v>628</v>
      </c>
      <c r="C32" s="357">
        <v>36686</v>
      </c>
      <c r="D32" s="357">
        <v>36686</v>
      </c>
      <c r="E32" s="358">
        <f t="shared" si="0"/>
        <v>0</v>
      </c>
      <c r="F32" s="124"/>
    </row>
    <row r="33" spans="1:6" ht="15">
      <c r="A33" s="359" t="s">
        <v>629</v>
      </c>
      <c r="B33" s="126" t="s">
        <v>630</v>
      </c>
      <c r="C33" s="357">
        <v>6</v>
      </c>
      <c r="D33" s="357">
        <v>6</v>
      </c>
      <c r="E33" s="358">
        <f t="shared" si="0"/>
        <v>0</v>
      </c>
      <c r="F33" s="124"/>
    </row>
    <row r="34" spans="1:6" ht="1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">
      <c r="A35" s="359" t="s">
        <v>633</v>
      </c>
      <c r="B35" s="126" t="s">
        <v>634</v>
      </c>
      <c r="C35" s="351">
        <f>SUM(C36:C39)</f>
        <v>16</v>
      </c>
      <c r="D35" s="351">
        <f>SUM(D36:D39)</f>
        <v>16</v>
      </c>
      <c r="E35" s="358">
        <f>SUM(E36:E39)</f>
        <v>0</v>
      </c>
      <c r="F35" s="124"/>
    </row>
    <row r="36" spans="1:6" ht="1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">
      <c r="A37" s="359" t="s">
        <v>637</v>
      </c>
      <c r="B37" s="126" t="s">
        <v>638</v>
      </c>
      <c r="C37" s="357">
        <f>10+2+4</f>
        <v>16</v>
      </c>
      <c r="D37" s="357">
        <f>10+2+4</f>
        <v>16</v>
      </c>
      <c r="E37" s="358">
        <f t="shared" si="0"/>
        <v>0</v>
      </c>
      <c r="F37" s="124"/>
    </row>
    <row r="38" spans="1:6" ht="1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">
      <c r="A40" s="359" t="s">
        <v>643</v>
      </c>
      <c r="B40" s="126" t="s">
        <v>644</v>
      </c>
      <c r="C40" s="351">
        <f>SUM(C41:C44)</f>
        <v>636</v>
      </c>
      <c r="D40" s="351">
        <f>SUM(D41:D44)</f>
        <v>636</v>
      </c>
      <c r="E40" s="358">
        <f>SUM(E41:E44)</f>
        <v>0</v>
      </c>
      <c r="F40" s="124"/>
    </row>
    <row r="41" spans="1:6" ht="1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">
      <c r="A44" s="359" t="s">
        <v>651</v>
      </c>
      <c r="B44" s="126" t="s">
        <v>652</v>
      </c>
      <c r="C44" s="357">
        <v>636</v>
      </c>
      <c r="D44" s="357">
        <v>636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45168</v>
      </c>
      <c r="D45" s="427">
        <f>D26+D30+D31+D33+D32+D34+D35+D40</f>
        <v>45168</v>
      </c>
      <c r="E45" s="428">
        <f>E26+E30+E31+E33+E32+E34+E35+E40</f>
        <v>0</v>
      </c>
      <c r="F45" s="124"/>
    </row>
    <row r="46" spans="1:6" ht="15.75" thickBot="1">
      <c r="A46" s="382" t="s">
        <v>655</v>
      </c>
      <c r="B46" s="383" t="s">
        <v>656</v>
      </c>
      <c r="C46" s="433">
        <f>C45+C23+C21+C11</f>
        <v>45331</v>
      </c>
      <c r="D46" s="433">
        <f>D45+D23+D21+D11</f>
        <v>45228</v>
      </c>
      <c r="E46" s="434">
        <f>E45+E23+E21+E11</f>
        <v>103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4" t="s">
        <v>659</v>
      </c>
      <c r="E50" s="354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5.7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">
      <c r="A53" s="362" t="s">
        <v>661</v>
      </c>
      <c r="B53" s="394"/>
      <c r="C53" s="395"/>
      <c r="D53" s="395"/>
      <c r="E53" s="395"/>
      <c r="F53" s="396"/>
    </row>
    <row r="54" spans="1:6" ht="1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9" t="s">
        <v>669</v>
      </c>
      <c r="B58" s="126" t="s">
        <v>670</v>
      </c>
      <c r="C58" s="129">
        <f>C59+C61</f>
        <v>10854</v>
      </c>
      <c r="D58" s="129">
        <f>D59+D61</f>
        <v>981</v>
      </c>
      <c r="E58" s="127">
        <f t="shared" si="1"/>
        <v>9873</v>
      </c>
      <c r="F58" s="387">
        <f>F59+F61</f>
        <v>0</v>
      </c>
    </row>
    <row r="59" spans="1:6" ht="15">
      <c r="A59" s="359" t="s">
        <v>671</v>
      </c>
      <c r="B59" s="126" t="s">
        <v>672</v>
      </c>
      <c r="C59" s="188">
        <v>10854</v>
      </c>
      <c r="D59" s="188">
        <f>563+166+252</f>
        <v>981</v>
      </c>
      <c r="E59" s="127">
        <f t="shared" si="1"/>
        <v>9873</v>
      </c>
      <c r="F59" s="187"/>
    </row>
    <row r="60" spans="1:6" ht="1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9" t="s">
        <v>680</v>
      </c>
      <c r="B65" s="126" t="s">
        <v>681</v>
      </c>
      <c r="C65" s="188">
        <v>17500</v>
      </c>
      <c r="D65" s="188">
        <v>5000</v>
      </c>
      <c r="E65" s="127">
        <f t="shared" si="1"/>
        <v>12500</v>
      </c>
      <c r="F65" s="187"/>
    </row>
    <row r="66" spans="1:6" ht="15">
      <c r="A66" s="359" t="s">
        <v>682</v>
      </c>
      <c r="B66" s="126" t="s">
        <v>683</v>
      </c>
      <c r="C66" s="188">
        <v>134</v>
      </c>
      <c r="D66" s="188">
        <v>41</v>
      </c>
      <c r="E66" s="127">
        <f t="shared" si="1"/>
        <v>93</v>
      </c>
      <c r="F66" s="187"/>
    </row>
    <row r="67" spans="1:6" ht="1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28488</v>
      </c>
      <c r="D68" s="424">
        <f>D54+D58+D63+D64+D65+D66</f>
        <v>6022</v>
      </c>
      <c r="E68" s="425">
        <f t="shared" si="1"/>
        <v>22466</v>
      </c>
      <c r="F68" s="426">
        <f>F54+F58+F63+F64+F65+F66</f>
        <v>0</v>
      </c>
    </row>
    <row r="69" spans="1:6" ht="15">
      <c r="A69" s="368" t="s">
        <v>688</v>
      </c>
      <c r="B69" s="120"/>
      <c r="C69" s="391"/>
      <c r="D69" s="391"/>
      <c r="E69" s="392"/>
      <c r="F69" s="393"/>
    </row>
    <row r="70" spans="1:6" ht="15">
      <c r="A70" s="359" t="s">
        <v>689</v>
      </c>
      <c r="B70" s="134" t="s">
        <v>690</v>
      </c>
      <c r="C70" s="188">
        <v>308</v>
      </c>
      <c r="D70" s="188"/>
      <c r="E70" s="127">
        <f t="shared" si="1"/>
        <v>308</v>
      </c>
      <c r="F70" s="187"/>
    </row>
    <row r="71" spans="1:6" ht="15.75" thickBot="1">
      <c r="A71" s="397"/>
      <c r="B71" s="117"/>
      <c r="C71" s="398"/>
      <c r="D71" s="398"/>
      <c r="E71" s="399"/>
      <c r="F71" s="400"/>
    </row>
    <row r="72" spans="1:6" ht="15">
      <c r="A72" s="362" t="s">
        <v>691</v>
      </c>
      <c r="B72" s="394"/>
      <c r="C72" s="403"/>
      <c r="D72" s="403"/>
      <c r="E72" s="404"/>
      <c r="F72" s="405"/>
    </row>
    <row r="73" spans="1:6" ht="15">
      <c r="A73" s="359" t="s">
        <v>662</v>
      </c>
      <c r="B73" s="126" t="s">
        <v>692</v>
      </c>
      <c r="C73" s="128">
        <f>SUM(C74:C76)</f>
        <v>361</v>
      </c>
      <c r="D73" s="128">
        <f>SUM(D74:D76)</f>
        <v>19</v>
      </c>
      <c r="E73" s="128">
        <f>SUM(E74:E76)</f>
        <v>342</v>
      </c>
      <c r="F73" s="389">
        <f>SUM(F74:F76)</f>
        <v>0</v>
      </c>
    </row>
    <row r="74" spans="1:6" ht="1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0" t="s">
        <v>697</v>
      </c>
      <c r="B76" s="126" t="s">
        <v>698</v>
      </c>
      <c r="C76" s="188">
        <v>361</v>
      </c>
      <c r="D76" s="188">
        <v>19</v>
      </c>
      <c r="E76" s="127">
        <f t="shared" si="1"/>
        <v>342</v>
      </c>
      <c r="F76" s="187"/>
    </row>
    <row r="77" spans="1:6" ht="30.75">
      <c r="A77" s="359" t="s">
        <v>669</v>
      </c>
      <c r="B77" s="126" t="s">
        <v>699</v>
      </c>
      <c r="C77" s="129">
        <f>C78+C80</f>
        <v>9</v>
      </c>
      <c r="D77" s="129">
        <f>D78+D80</f>
        <v>9</v>
      </c>
      <c r="E77" s="129">
        <f>E78+E80</f>
        <v>0</v>
      </c>
      <c r="F77" s="387">
        <f>F78+F80</f>
        <v>0</v>
      </c>
    </row>
    <row r="78" spans="1:6" ht="15">
      <c r="A78" s="359" t="s">
        <v>700</v>
      </c>
      <c r="B78" s="126" t="s">
        <v>701</v>
      </c>
      <c r="C78" s="188">
        <v>9</v>
      </c>
      <c r="D78" s="188">
        <v>9</v>
      </c>
      <c r="E78" s="127">
        <f t="shared" si="1"/>
        <v>0</v>
      </c>
      <c r="F78" s="187"/>
    </row>
    <row r="79" spans="1:6" ht="1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9" t="s">
        <v>707</v>
      </c>
      <c r="B82" s="126" t="s">
        <v>708</v>
      </c>
      <c r="C82" s="129">
        <f>SUM(C83:C86)</f>
        <v>334</v>
      </c>
      <c r="D82" s="129">
        <f>SUM(D83:D86)</f>
        <v>334</v>
      </c>
      <c r="E82" s="129">
        <f>SUM(E83:E86)</f>
        <v>0</v>
      </c>
      <c r="F82" s="387">
        <f>SUM(F83:F86)</f>
        <v>0</v>
      </c>
    </row>
    <row r="83" spans="1:6" ht="1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9" t="s">
        <v>711</v>
      </c>
      <c r="B84" s="126" t="s">
        <v>712</v>
      </c>
      <c r="C84" s="188">
        <v>334</v>
      </c>
      <c r="D84" s="188">
        <v>334</v>
      </c>
      <c r="E84" s="127">
        <f t="shared" si="1"/>
        <v>0</v>
      </c>
      <c r="F84" s="187"/>
    </row>
    <row r="85" spans="1:6" ht="30.7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59" t="s">
        <v>717</v>
      </c>
      <c r="B87" s="126" t="s">
        <v>718</v>
      </c>
      <c r="C87" s="125">
        <f>SUM(C88:C92)+C96</f>
        <v>23008</v>
      </c>
      <c r="D87" s="125">
        <f>SUM(D88:D92)+D96</f>
        <v>23008</v>
      </c>
      <c r="E87" s="125">
        <f>SUM(E88:E92)+E96</f>
        <v>0</v>
      </c>
      <c r="F87" s="386">
        <f>SUM(F88:F92)+F96</f>
        <v>0</v>
      </c>
    </row>
    <row r="88" spans="1:6" ht="15">
      <c r="A88" s="359" t="s">
        <v>719</v>
      </c>
      <c r="B88" s="126" t="s">
        <v>720</v>
      </c>
      <c r="C88" s="188">
        <f>1427+21342-9</f>
        <v>22760</v>
      </c>
      <c r="D88" s="188">
        <f>1427+21342-9</f>
        <v>22760</v>
      </c>
      <c r="E88" s="127">
        <f t="shared" si="1"/>
        <v>0</v>
      </c>
      <c r="F88" s="187"/>
    </row>
    <row r="89" spans="1:6" ht="15">
      <c r="A89" s="359" t="s">
        <v>721</v>
      </c>
      <c r="B89" s="126" t="s">
        <v>722</v>
      </c>
      <c r="C89" s="188">
        <v>161</v>
      </c>
      <c r="D89" s="188">
        <v>161</v>
      </c>
      <c r="E89" s="127">
        <f t="shared" si="1"/>
        <v>0</v>
      </c>
      <c r="F89" s="187"/>
    </row>
    <row r="90" spans="1:6" ht="15">
      <c r="A90" s="359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59" t="s">
        <v>725</v>
      </c>
      <c r="B91" s="126" t="s">
        <v>726</v>
      </c>
      <c r="C91" s="188">
        <f>7+1+1+1+2</f>
        <v>12</v>
      </c>
      <c r="D91" s="188">
        <f>7+1+1+1+2</f>
        <v>12</v>
      </c>
      <c r="E91" s="127">
        <f t="shared" si="1"/>
        <v>0</v>
      </c>
      <c r="F91" s="187"/>
    </row>
    <row r="92" spans="1:6" ht="15">
      <c r="A92" s="359" t="s">
        <v>727</v>
      </c>
      <c r="B92" s="126" t="s">
        <v>728</v>
      </c>
      <c r="C92" s="129">
        <f>SUM(C93:C95)</f>
        <v>75</v>
      </c>
      <c r="D92" s="129">
        <f>SUM(D93:D95)</f>
        <v>75</v>
      </c>
      <c r="E92" s="129">
        <f>SUM(E93:E95)</f>
        <v>0</v>
      </c>
      <c r="F92" s="387">
        <f>SUM(F93:F95)</f>
        <v>0</v>
      </c>
    </row>
    <row r="93" spans="1:6" ht="15">
      <c r="A93" s="359" t="s">
        <v>729</v>
      </c>
      <c r="B93" s="126" t="s">
        <v>730</v>
      </c>
      <c r="C93" s="188">
        <v>67</v>
      </c>
      <c r="D93" s="188">
        <v>67</v>
      </c>
      <c r="E93" s="127">
        <f t="shared" si="1"/>
        <v>0</v>
      </c>
      <c r="F93" s="187"/>
    </row>
    <row r="94" spans="1:6" ht="15">
      <c r="A94" s="359" t="s">
        <v>637</v>
      </c>
      <c r="B94" s="126" t="s">
        <v>731</v>
      </c>
      <c r="C94" s="188">
        <v>8</v>
      </c>
      <c r="D94" s="188">
        <v>8</v>
      </c>
      <c r="E94" s="127">
        <f t="shared" si="1"/>
        <v>0</v>
      </c>
      <c r="F94" s="187"/>
    </row>
    <row r="95" spans="1:6" ht="15">
      <c r="A95" s="359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59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59" t="s">
        <v>735</v>
      </c>
      <c r="B97" s="126" t="s">
        <v>736</v>
      </c>
      <c r="C97" s="188">
        <f>57-41+4</f>
        <v>20</v>
      </c>
      <c r="D97" s="188">
        <f>57-41+4</f>
        <v>20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23732</v>
      </c>
      <c r="D98" s="422">
        <f>D87+D82+D77+D73+D97</f>
        <v>23390</v>
      </c>
      <c r="E98" s="422">
        <f>E87+E82+E77+E73+E97</f>
        <v>342</v>
      </c>
      <c r="F98" s="423">
        <f>F87+F82+F77+F73+F97</f>
        <v>0</v>
      </c>
    </row>
    <row r="99" spans="1:6" ht="15.75" thickBot="1">
      <c r="A99" s="401" t="s">
        <v>739</v>
      </c>
      <c r="B99" s="402" t="s">
        <v>740</v>
      </c>
      <c r="C99" s="416">
        <f>C98+C70+C68</f>
        <v>52528</v>
      </c>
      <c r="D99" s="416">
        <f>D98+D70+D68</f>
        <v>29412</v>
      </c>
      <c r="E99" s="416">
        <f>E98+E70+E68</f>
        <v>23116</v>
      </c>
      <c r="F99" s="417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5.7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5.7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7" t="s">
        <v>949</v>
      </c>
      <c r="B111" s="665">
        <f>pdeReportingDate</f>
        <v>45346</v>
      </c>
      <c r="C111" s="665"/>
      <c r="D111" s="665"/>
      <c r="E111" s="665"/>
      <c r="F111" s="665"/>
      <c r="G111" s="51"/>
      <c r="H111" s="51"/>
    </row>
    <row r="112" spans="1:8" ht="15">
      <c r="A112" s="657"/>
      <c r="B112" s="665"/>
      <c r="C112" s="665"/>
      <c r="D112" s="665"/>
      <c r="E112" s="665"/>
      <c r="F112" s="665"/>
      <c r="G112" s="51"/>
      <c r="H112" s="51"/>
    </row>
    <row r="113" spans="1:8" ht="15">
      <c r="A113" s="658" t="s">
        <v>8</v>
      </c>
      <c r="B113" s="666" t="str">
        <f>authorName</f>
        <v>ПРАЙМ БИЗНЕС КОНСУЛТИНГ АД</v>
      </c>
      <c r="C113" s="666"/>
      <c r="D113" s="666"/>
      <c r="E113" s="666"/>
      <c r="F113" s="666"/>
      <c r="G113" s="75"/>
      <c r="H113" s="75"/>
    </row>
    <row r="114" spans="1:8" ht="15">
      <c r="A114" s="658"/>
      <c r="B114" s="666"/>
      <c r="C114" s="666"/>
      <c r="D114" s="666"/>
      <c r="E114" s="666"/>
      <c r="F114" s="666"/>
      <c r="G114" s="75"/>
      <c r="H114" s="75"/>
    </row>
    <row r="115" spans="1:8" ht="1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951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951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951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951</v>
      </c>
      <c r="C119" s="664"/>
      <c r="D119" s="664"/>
      <c r="E119" s="664"/>
      <c r="F119" s="664"/>
      <c r="G119" s="659"/>
      <c r="H119" s="659"/>
    </row>
    <row r="120" spans="1:8" ht="15">
      <c r="A120" s="659"/>
      <c r="B120" s="664"/>
      <c r="C120" s="664"/>
      <c r="D120" s="664"/>
      <c r="E120" s="664"/>
      <c r="F120" s="664"/>
      <c r="G120" s="659"/>
      <c r="H120" s="659"/>
    </row>
    <row r="121" spans="1:8" ht="15">
      <c r="A121" s="659"/>
      <c r="B121" s="664"/>
      <c r="C121" s="664"/>
      <c r="D121" s="664"/>
      <c r="E121" s="664"/>
      <c r="F121" s="664"/>
      <c r="G121" s="659"/>
      <c r="H121" s="659"/>
    </row>
    <row r="122" spans="1:8" ht="1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9">
      <selection activeCell="H17" sqref="H1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5.7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">
      <c r="A13" s="437" t="s">
        <v>762</v>
      </c>
      <c r="B13" s="108" t="s">
        <v>763</v>
      </c>
      <c r="C13" s="438">
        <v>1447002</v>
      </c>
      <c r="D13" s="438"/>
      <c r="E13" s="438"/>
      <c r="F13" s="438">
        <v>673</v>
      </c>
      <c r="G13" s="438"/>
      <c r="H13" s="438">
        <v>84</v>
      </c>
      <c r="I13" s="439">
        <f>F13+G13-H13</f>
        <v>589</v>
      </c>
    </row>
    <row r="14" spans="1:9" s="107" customFormat="1" ht="1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1447002</v>
      </c>
      <c r="D18" s="445">
        <f t="shared" si="1"/>
        <v>0</v>
      </c>
      <c r="E18" s="445">
        <f t="shared" si="1"/>
        <v>0</v>
      </c>
      <c r="F18" s="445">
        <f t="shared" si="1"/>
        <v>673</v>
      </c>
      <c r="G18" s="445">
        <f t="shared" si="1"/>
        <v>0</v>
      </c>
      <c r="H18" s="445">
        <f t="shared" si="1"/>
        <v>84</v>
      </c>
      <c r="I18" s="446">
        <f t="shared" si="0"/>
        <v>589</v>
      </c>
    </row>
    <row r="19" spans="1:9" s="107" customFormat="1" ht="1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">
      <c r="A20" s="437" t="s">
        <v>762</v>
      </c>
      <c r="B20" s="108" t="s">
        <v>772</v>
      </c>
      <c r="C20" s="438">
        <v>2517151</v>
      </c>
      <c r="D20" s="438"/>
      <c r="E20" s="438"/>
      <c r="F20" s="438">
        <v>26082</v>
      </c>
      <c r="G20" s="438">
        <v>658</v>
      </c>
      <c r="H20" s="438">
        <v>124</v>
      </c>
      <c r="I20" s="439">
        <f t="shared" si="0"/>
        <v>26616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0" t="s">
        <v>783</v>
      </c>
      <c r="B26" s="110" t="s">
        <v>784</v>
      </c>
      <c r="C26" s="438">
        <v>2833773</v>
      </c>
      <c r="D26" s="438"/>
      <c r="E26" s="438"/>
      <c r="F26" s="438">
        <v>8355</v>
      </c>
      <c r="G26" s="438">
        <v>207</v>
      </c>
      <c r="H26" s="438">
        <v>7</v>
      </c>
      <c r="I26" s="439">
        <f t="shared" si="0"/>
        <v>8555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5350924</v>
      </c>
      <c r="D27" s="445">
        <f t="shared" si="2"/>
        <v>0</v>
      </c>
      <c r="E27" s="445">
        <f t="shared" si="2"/>
        <v>0</v>
      </c>
      <c r="F27" s="445">
        <f t="shared" si="2"/>
        <v>34437</v>
      </c>
      <c r="G27" s="445">
        <f t="shared" si="2"/>
        <v>865</v>
      </c>
      <c r="H27" s="445">
        <f t="shared" si="2"/>
        <v>131</v>
      </c>
      <c r="I27" s="446">
        <f t="shared" si="0"/>
        <v>35171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">
      <c r="A31" s="657" t="s">
        <v>949</v>
      </c>
      <c r="B31" s="665">
        <f>pdeReportingDate</f>
        <v>45346</v>
      </c>
      <c r="C31" s="665"/>
      <c r="D31" s="665"/>
      <c r="E31" s="665"/>
      <c r="F31" s="665"/>
      <c r="G31" s="115"/>
      <c r="H31" s="115"/>
      <c r="I31" s="115"/>
    </row>
    <row r="32" spans="1:9" s="107" customFormat="1" ht="1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">
      <c r="A33" s="658" t="s">
        <v>8</v>
      </c>
      <c r="B33" s="666" t="str">
        <f>authorName</f>
        <v>ПРАЙМ БИЗНЕС КОНСУЛТИНГ АД</v>
      </c>
      <c r="C33" s="666"/>
      <c r="D33" s="666"/>
      <c r="E33" s="666"/>
      <c r="F33" s="666"/>
      <c r="G33" s="115"/>
      <c r="H33" s="115"/>
      <c r="I33" s="115"/>
    </row>
    <row r="34" spans="1:9" s="107" customFormat="1" ht="15">
      <c r="A34" s="658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64" t="s">
        <v>951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951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951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951</v>
      </c>
      <c r="C39" s="664"/>
      <c r="D39" s="664"/>
      <c r="E39" s="664"/>
      <c r="F39" s="664"/>
      <c r="G39" s="664"/>
      <c r="H39" s="664"/>
      <c r="I39" s="664"/>
    </row>
    <row r="40" spans="1:9" s="107" customFormat="1" ht="1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8" t="s">
        <v>907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">
      <c r="A2" s="629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">
      <c r="A3" s="629" t="str">
        <f>CONCATENATE("за периода от ",TEXT(startDate,"dd.mm.yyyy г.")," до ",TEXT(endDate,"dd.mm.yyyy г."))</f>
        <v>за периода от 01.01.2023 г. до 31.12.2023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908</v>
      </c>
      <c r="B5" s="637" t="s">
        <v>910</v>
      </c>
      <c r="C5" s="638" t="s">
        <v>912</v>
      </c>
      <c r="D5" s="639" t="s">
        <v>914</v>
      </c>
      <c r="E5" s="638" t="s">
        <v>913</v>
      </c>
      <c r="F5" s="637" t="s">
        <v>911</v>
      </c>
      <c r="G5" s="636" t="s">
        <v>909</v>
      </c>
    </row>
    <row r="6" spans="1:7" ht="18.75" customHeight="1">
      <c r="A6" s="642" t="s">
        <v>956</v>
      </c>
      <c r="B6" s="633" t="s">
        <v>919</v>
      </c>
      <c r="C6" s="640">
        <f>'1-Баланс'!C95</f>
        <v>107500</v>
      </c>
      <c r="D6" s="641">
        <f aca="true" t="shared" si="0" ref="D6:D15">C6-E6</f>
        <v>0</v>
      </c>
      <c r="E6" s="640">
        <f>'1-Баланс'!G95</f>
        <v>107500</v>
      </c>
      <c r="F6" s="634" t="s">
        <v>920</v>
      </c>
      <c r="G6" s="642" t="s">
        <v>956</v>
      </c>
    </row>
    <row r="7" spans="1:7" ht="18.75" customHeight="1">
      <c r="A7" s="642" t="s">
        <v>956</v>
      </c>
      <c r="B7" s="633" t="s">
        <v>918</v>
      </c>
      <c r="C7" s="640">
        <f>'1-Баланс'!G37</f>
        <v>51374</v>
      </c>
      <c r="D7" s="641">
        <f t="shared" si="0"/>
        <v>15538</v>
      </c>
      <c r="E7" s="640">
        <f>'1-Баланс'!G18</f>
        <v>35836</v>
      </c>
      <c r="F7" s="634" t="s">
        <v>455</v>
      </c>
      <c r="G7" s="642" t="s">
        <v>956</v>
      </c>
    </row>
    <row r="8" spans="1:7" ht="18.75" customHeight="1">
      <c r="A8" s="642" t="s">
        <v>956</v>
      </c>
      <c r="B8" s="633" t="s">
        <v>916</v>
      </c>
      <c r="C8" s="640">
        <f>ABS('1-Баланс'!G32)-ABS('1-Баланс'!G33)</f>
        <v>1997</v>
      </c>
      <c r="D8" s="641">
        <f t="shared" si="0"/>
        <v>0</v>
      </c>
      <c r="E8" s="640">
        <f>ABS('2-Отчет за доходите'!C44)-ABS('2-Отчет за доходите'!G44)</f>
        <v>1997</v>
      </c>
      <c r="F8" s="634" t="s">
        <v>917</v>
      </c>
      <c r="G8" s="643" t="s">
        <v>958</v>
      </c>
    </row>
    <row r="9" spans="1:7" ht="18.75" customHeight="1">
      <c r="A9" s="642" t="s">
        <v>956</v>
      </c>
      <c r="B9" s="633" t="s">
        <v>922</v>
      </c>
      <c r="C9" s="640">
        <f>'1-Баланс'!D92</f>
        <v>1737</v>
      </c>
      <c r="D9" s="641">
        <f t="shared" si="0"/>
        <v>0</v>
      </c>
      <c r="E9" s="640">
        <f>'3-Отчет за паричния поток'!C45</f>
        <v>1737</v>
      </c>
      <c r="F9" s="634" t="s">
        <v>921</v>
      </c>
      <c r="G9" s="643" t="s">
        <v>957</v>
      </c>
    </row>
    <row r="10" spans="1:7" ht="18.75" customHeight="1">
      <c r="A10" s="642" t="s">
        <v>956</v>
      </c>
      <c r="B10" s="633" t="s">
        <v>923</v>
      </c>
      <c r="C10" s="640">
        <f>'1-Баланс'!C92</f>
        <v>1193</v>
      </c>
      <c r="D10" s="641">
        <f t="shared" si="0"/>
        <v>0</v>
      </c>
      <c r="E10" s="640">
        <f>'3-Отчет за паричния поток'!C46</f>
        <v>1193</v>
      </c>
      <c r="F10" s="634" t="s">
        <v>924</v>
      </c>
      <c r="G10" s="643" t="s">
        <v>957</v>
      </c>
    </row>
    <row r="11" spans="1:7" ht="18.75" customHeight="1">
      <c r="A11" s="642" t="s">
        <v>956</v>
      </c>
      <c r="B11" s="633" t="s">
        <v>918</v>
      </c>
      <c r="C11" s="640">
        <f>'1-Баланс'!G37</f>
        <v>51374</v>
      </c>
      <c r="D11" s="641">
        <f t="shared" si="0"/>
        <v>0</v>
      </c>
      <c r="E11" s="640">
        <f>'4-Отчет за собствения капитал'!L34</f>
        <v>51374</v>
      </c>
      <c r="F11" s="634" t="s">
        <v>925</v>
      </c>
      <c r="G11" s="643" t="s">
        <v>959</v>
      </c>
    </row>
    <row r="12" spans="1:7" ht="18.75" customHeight="1">
      <c r="A12" s="642" t="s">
        <v>956</v>
      </c>
      <c r="B12" s="633" t="s">
        <v>926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930</v>
      </c>
      <c r="G12" s="643" t="s">
        <v>960</v>
      </c>
    </row>
    <row r="13" spans="1:7" ht="18.75" customHeight="1">
      <c r="A13" s="642" t="s">
        <v>956</v>
      </c>
      <c r="B13" s="633" t="s">
        <v>927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931</v>
      </c>
      <c r="G13" s="643" t="s">
        <v>960</v>
      </c>
    </row>
    <row r="14" spans="1:7" ht="18.75" customHeight="1">
      <c r="A14" s="642" t="s">
        <v>956</v>
      </c>
      <c r="B14" s="633" t="s">
        <v>928</v>
      </c>
      <c r="C14" s="640">
        <f>'1-Баланс'!C38</f>
        <v>589</v>
      </c>
      <c r="D14" s="641" t="e">
        <f t="shared" si="0"/>
        <v>#REF!</v>
      </c>
      <c r="E14" s="640" t="e">
        <f>#REF!+#REF!</f>
        <v>#REF!</v>
      </c>
      <c r="F14" s="634" t="s">
        <v>932</v>
      </c>
      <c r="G14" s="643" t="s">
        <v>960</v>
      </c>
    </row>
    <row r="15" spans="1:7" ht="18.75" customHeight="1">
      <c r="A15" s="642" t="s">
        <v>956</v>
      </c>
      <c r="B15" s="633" t="s">
        <v>929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933</v>
      </c>
      <c r="G15" s="643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2016-09-14T10:20:26Z</cp:lastPrinted>
  <dcterms:created xsi:type="dcterms:W3CDTF">2006-09-16T00:00:00Z</dcterms:created>
  <dcterms:modified xsi:type="dcterms:W3CDTF">2024-06-25T15:31:39Z</dcterms:modified>
  <cp:category/>
  <cp:version/>
  <cp:contentType/>
  <cp:contentStatus/>
</cp:coreProperties>
</file>